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75" windowWidth="19320" windowHeight="5640" activeTab="0"/>
  </bookViews>
  <sheets>
    <sheet name="TIG Summary" sheetId="1" r:id="rId1"/>
    <sheet name="MDSS" sheetId="2" r:id="rId2"/>
    <sheet name="PCPS" sheetId="3" r:id="rId3"/>
    <sheet name="SPMT" sheetId="4" r:id="rId4"/>
    <sheet name="AMG" sheetId="5" r:id="rId5"/>
    <sheet name="LRS" sheetId="6" r:id="rId6"/>
    <sheet name="SR" sheetId="7" r:id="rId7"/>
    <sheet name="UREDMS" sheetId="8" r:id="rId8"/>
    <sheet name="GCEDMS" sheetId="9" r:id="rId9"/>
    <sheet name="EPGT" sheetId="10" r:id="rId10"/>
    <sheet name="TowPlow" sheetId="11" r:id="rId11"/>
    <sheet name="2006 AST" sheetId="12" r:id="rId12"/>
    <sheet name="CAST" sheetId="13" r:id="rId13"/>
    <sheet name="WIM" sheetId="14" r:id="rId14"/>
    <sheet name="RSA" sheetId="15" r:id="rId15"/>
    <sheet name="CMB" sheetId="16" r:id="rId16"/>
  </sheets>
  <definedNames>
    <definedName name="_xlnm.Print_Titles" localSheetId="4">'AMG'!$3:$3</definedName>
    <definedName name="_xlnm.Print_Titles" localSheetId="9">'EPGT'!$3:$3</definedName>
    <definedName name="_xlnm.Print_Titles" localSheetId="8">'GCEDMS'!$3:$3</definedName>
    <definedName name="_xlnm.Print_Titles" localSheetId="5">'LRS'!$3:$3</definedName>
    <definedName name="_xlnm.Print_Titles" localSheetId="2">'PCPS'!$1:$2</definedName>
    <definedName name="_xlnm.Print_Titles" localSheetId="3">'SPMT'!$3:$3</definedName>
    <definedName name="_xlnm.Print_Titles" localSheetId="6">'SR'!$3:$3</definedName>
    <definedName name="_xlnm.Print_Titles" localSheetId="10">'TowPlow'!$3:$3</definedName>
    <definedName name="_xlnm.Print_Titles" localSheetId="7">'UREDMS'!$3:$3</definedName>
  </definedNames>
  <calcPr fullCalcOnLoad="1"/>
</workbook>
</file>

<file path=xl/sharedStrings.xml><?xml version="1.0" encoding="utf-8"?>
<sst xmlns="http://schemas.openxmlformats.org/spreadsheetml/2006/main" count="727" uniqueCount="433">
  <si>
    <t>Focus Technologies</t>
  </si>
  <si>
    <t>Revised Budget</t>
  </si>
  <si>
    <t>Additional Info</t>
  </si>
  <si>
    <t>Initial Approved Budget</t>
  </si>
  <si>
    <t>Deductions</t>
  </si>
  <si>
    <t>Additions</t>
  </si>
  <si>
    <t>In progress…</t>
  </si>
  <si>
    <t>Sum Deductions:</t>
  </si>
  <si>
    <t>Year</t>
  </si>
  <si>
    <t>Status</t>
  </si>
  <si>
    <t>Active</t>
  </si>
  <si>
    <t>AST (non-focus tech)</t>
  </si>
  <si>
    <t>MDSS</t>
  </si>
  <si>
    <t>PCPS</t>
  </si>
  <si>
    <t>s</t>
  </si>
  <si>
    <t>Current Remaining Budget</t>
  </si>
  <si>
    <t>Staff(Overhead &amp; Benefits)</t>
  </si>
  <si>
    <t>TIG Gen (Other Outside Support)</t>
  </si>
  <si>
    <t xml:space="preserve">Focus Techs' $ Programed </t>
  </si>
  <si>
    <t>Budget</t>
  </si>
  <si>
    <t>SPMT's</t>
  </si>
  <si>
    <t>AMG</t>
  </si>
  <si>
    <t>FY08</t>
  </si>
  <si>
    <t>FY09</t>
  </si>
  <si>
    <t>FY10</t>
  </si>
  <si>
    <t>Subtotals of Costs to AASHTO</t>
  </si>
  <si>
    <t>Cost Type/Description</t>
  </si>
  <si>
    <t>Estimated Non-reimbursed Costs to Lead States</t>
  </si>
  <si>
    <t>Labor Costs to be Reimbursed by AASHTO</t>
  </si>
  <si>
    <t>Direct Costs to be Reimbursed by AASHTO</t>
  </si>
  <si>
    <t>Promotional Material</t>
  </si>
  <si>
    <t>Brochure</t>
  </si>
  <si>
    <t>Website</t>
  </si>
  <si>
    <t>PPT</t>
  </si>
  <si>
    <t>E-Mail Blast (1)</t>
  </si>
  <si>
    <t>Trade Journal Articles (1)</t>
  </si>
  <si>
    <t>Surveys (2)</t>
  </si>
  <si>
    <t>Total Promotional Material</t>
  </si>
  <si>
    <t>Cost</t>
  </si>
  <si>
    <t>Location (FY08)</t>
  </si>
  <si>
    <t>Locations (FY09)</t>
  </si>
  <si>
    <t>Locations (FY10)</t>
  </si>
  <si>
    <t>Number  of trips/yr</t>
  </si>
  <si>
    <t>Number of team members</t>
  </si>
  <si>
    <t>Operating and Other Expenses</t>
  </si>
  <si>
    <r>
      <t>Travel for Task 1</t>
    </r>
    <r>
      <rPr>
        <sz val="10"/>
        <rFont val="Arial"/>
        <family val="0"/>
      </rPr>
      <t>:  Visit 6 target States 2x  each during project period, plus additional States/trips as needed to meet goal; 2 LST members toTRB meeting for presentation; plus State agency paid travel for additional representatives</t>
    </r>
  </si>
  <si>
    <t>TBD</t>
  </si>
  <si>
    <r>
      <t>Travel for Task 4</t>
    </r>
    <r>
      <rPr>
        <sz val="10"/>
        <rFont val="Arial"/>
        <family val="0"/>
      </rPr>
      <t>:  national/regional meetings for presentations to contractors;  plus agency-paid travel for additional representatives</t>
    </r>
  </si>
  <si>
    <r>
      <t>Travel for Task 7</t>
    </r>
    <r>
      <rPr>
        <sz val="10"/>
        <rFont val="Arial"/>
        <family val="0"/>
      </rPr>
      <t>:  national/regional meetings for presentations to agency personnel;  plus agency-paid travel for additional representatives</t>
    </r>
  </si>
  <si>
    <r>
      <t xml:space="preserve">Travel for interim LST team meeting, </t>
    </r>
    <r>
      <rPr>
        <sz val="10"/>
        <rFont val="Arial"/>
        <family val="0"/>
      </rPr>
      <t xml:space="preserve"> plus agency-paid travel for additional LST members</t>
    </r>
  </si>
  <si>
    <t xml:space="preserve"> </t>
  </si>
  <si>
    <r>
      <t>Expenses for interim LST team meeting</t>
    </r>
    <r>
      <rPr>
        <sz val="10"/>
        <rFont val="Arial"/>
        <family val="0"/>
      </rPr>
      <t xml:space="preserve"> (meeting room rental, food, etc.)</t>
    </r>
  </si>
  <si>
    <t>Expenses for initial LST team meeting</t>
  </si>
  <si>
    <t>Expense for marketing plan development</t>
  </si>
  <si>
    <t>Expense for ongoing marketing support &amp; counsel</t>
  </si>
  <si>
    <t>Development of inspection technician QA/QC guidance for TIG/AMG website</t>
  </si>
  <si>
    <t>Total Operating/Other Expenses</t>
  </si>
  <si>
    <t>Expendable Goods &amp; Supplies</t>
  </si>
  <si>
    <t>Long Distance Telephone Charges</t>
  </si>
  <si>
    <t>Reproduction</t>
  </si>
  <si>
    <t>Shipping</t>
  </si>
  <si>
    <t>Equipment Rental</t>
  </si>
  <si>
    <t>Total Expendable Goods &amp; Supplies</t>
  </si>
  <si>
    <t>Equipment Purchase</t>
  </si>
  <si>
    <t>Total Equipment Purchase</t>
  </si>
  <si>
    <t>Subcontracts*</t>
  </si>
  <si>
    <t>Total Subcontractors</t>
  </si>
  <si>
    <t>Total Lead States Contribution</t>
  </si>
  <si>
    <t>Total AASHTO Request</t>
  </si>
  <si>
    <t>FY 08 Total</t>
  </si>
  <si>
    <t>FY 09 Total</t>
  </si>
  <si>
    <t>FY 10 Total</t>
  </si>
  <si>
    <t>*Subcontracts should be established directly with AASHTO.  Contact the AASHTO TIG Program Manager for assistance.</t>
  </si>
  <si>
    <t>Notes:</t>
  </si>
  <si>
    <t>1.  The proposed AASHTO reimbursed budget is not to include salary and fringe benefits for lead states team members providing services.</t>
  </si>
  <si>
    <t>2.  Travel expenses for lead states team members reprenting industry are not reimbursable by AASHTO.</t>
  </si>
  <si>
    <t>3.  Appropriate indirect charges may be included in the individual cost estimates above.</t>
  </si>
  <si>
    <r>
      <t>Travel for Task 3</t>
    </r>
    <r>
      <rPr>
        <sz val="10"/>
        <rFont val="Arial"/>
        <family val="2"/>
      </rPr>
      <t xml:space="preserve">:  2 workshops/year in FY 08 and 09 (using webinars/electronic media, if possible) </t>
    </r>
  </si>
  <si>
    <t>Proposed Work Plan</t>
  </si>
  <si>
    <t>Proposed Budget</t>
  </si>
  <si>
    <t>Actual Spent</t>
  </si>
  <si>
    <t>8 out of state participants @ $1,500 each</t>
  </si>
  <si>
    <t>6 in state participants @ $200 each</t>
  </si>
  <si>
    <t>Task 1</t>
  </si>
  <si>
    <t>Brochures* - 500 color – Brochure will discuss a basic overview of the TIG-Cable Median Barrier Initiative and the Production of Videos and Information Modules for CMBBPG.</t>
  </si>
  <si>
    <t>Development</t>
  </si>
  <si>
    <t xml:space="preserve">Printing ($2.00 ea. estimated) </t>
  </si>
  <si>
    <t>Task 2</t>
  </si>
  <si>
    <t>Video* for Media/Public (in DVD or .mpeg format) – Video will be approximately 15-20 minutes in length and target a Non-Technical audience with a basic overview of the TIG-Cable Median Barrier Initiative and the Information Modules for CMBBPG.</t>
  </si>
  <si>
    <t>Develop script</t>
  </si>
  <si>
    <t>Edit footage</t>
  </si>
  <si>
    <t>Narrator and sound studio</t>
  </si>
  <si>
    <t>Distribution</t>
  </si>
  <si>
    <t>Task 3</t>
  </si>
  <si>
    <t xml:space="preserve">Video* for States (in DVD or .mpeg format) – Video will be approximately 15-20 minutes in length and target a Technical audience with a basic overview of the TIG-Cable Median Barrier Initiative and the Information Modules for CMBBPG.  </t>
  </si>
  <si>
    <t>Task 4</t>
  </si>
  <si>
    <t>Information Modules* to address the five (5) Emphasis Areas established by the TIG-Cable Median Barrier Initiative Workgroup.  These Modules will consist of a Presentation of Lead State Cable Median Barrier Technical Issues and Experiences for each Emphas</t>
  </si>
  <si>
    <t>Background and Problem Identification</t>
  </si>
  <si>
    <t>Roadway Design Issues</t>
  </si>
  <si>
    <t>Maintenance Issues</t>
  </si>
  <si>
    <t>Benefits and Evaluation</t>
  </si>
  <si>
    <t>System Threats</t>
  </si>
  <si>
    <t>* Note:  The goal is to have all information above produced in electronic formatting (.mpeg, .ppt, .pdf, .dgn, .xls, .doc, .jpg, .tiff, etc) to be burned on a Compact Disc (CD) for mass distribution.</t>
  </si>
  <si>
    <t>Assume 8 conferences for travel and lodging:</t>
  </si>
  <si>
    <t>2 participants per conference @ $1,500 each</t>
  </si>
  <si>
    <t>Total Proposed Budget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</si>
  <si>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Meetings to Discuss Production of Materials for CMBBPG –</t>
    </r>
  </si>
  <si>
    <r>
      <t xml:space="preserve">Assume </t>
    </r>
    <r>
      <rPr>
        <b/>
        <sz val="12"/>
        <rFont val="Times New Roman"/>
        <family val="1"/>
      </rPr>
      <t>2 meetings</t>
    </r>
    <r>
      <rPr>
        <sz val="12"/>
        <rFont val="Times New Roman"/>
        <family val="1"/>
      </rPr>
      <t xml:space="preserve"> for travel and lodging: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</si>
  <si>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Production of Marketing and Technical Materials for CMBBPG –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</si>
  <si>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Presentations at National Conventions by Workgroup Members –</t>
    </r>
  </si>
  <si>
    <t>Spent in FY 2007 (July 06-July 07)</t>
  </si>
  <si>
    <t>AST Fact Sheet #1:  Slope Stabilization Using Recycled Plastic Reinforcement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</si>
  <si>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Interviews with AST principal(s)</t>
    </r>
  </si>
  <si>
    <t>3 Hours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</si>
  <si>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Research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</si>
  <si>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Content Planning</t>
    </r>
  </si>
  <si>
    <t>1 Hour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</si>
  <si>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Writing and Editing</t>
    </r>
  </si>
  <si>
    <t>8 Hours</t>
  </si>
  <si>
    <t>Subtotal</t>
  </si>
  <si>
    <t>AST Fact Sheet #2:  Embedded Data Collector</t>
  </si>
  <si>
    <t>AST Fact Sheet #3:  Low Profile Barrier System</t>
  </si>
  <si>
    <t>Design/Graphics (All Three ASTs)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</si>
  <si>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Artwork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</si>
  <si>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Layout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</si>
  <si>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PDF Preparation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</si>
  <si>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Web Design and Formatting (including appropriate links)</t>
    </r>
  </si>
  <si>
    <t>15 Hours at $150/Hour</t>
  </si>
  <si>
    <t>8 Hours at $150/Hour</t>
  </si>
  <si>
    <t>TOTAL:</t>
  </si>
  <si>
    <t xml:space="preserve">2006 AST Budget </t>
  </si>
  <si>
    <t>Implementation Budget and Projected Time Schedule (8/31/07 update)</t>
  </si>
  <si>
    <t>Activity</t>
  </si>
  <si>
    <t>Projected</t>
  </si>
  <si>
    <t xml:space="preserve">Actual </t>
  </si>
  <si>
    <t>Start Date</t>
  </si>
  <si>
    <t>End Date</t>
  </si>
  <si>
    <t>Costs</t>
  </si>
  <si>
    <t>Notes</t>
  </si>
  <si>
    <t>Organizational Meetings</t>
  </si>
  <si>
    <t xml:space="preserve">  o Kick Off TRB 1/11/05</t>
  </si>
  <si>
    <t xml:space="preserve">  o Teleconference 10/25/05</t>
  </si>
  <si>
    <t xml:space="preserve">  o TRB 1/23/06</t>
  </si>
  <si>
    <t xml:space="preserve">  o Spring/Summer 2006 (teleconference)</t>
  </si>
  <si>
    <t>NA</t>
  </si>
  <si>
    <t xml:space="preserve">  o Fall/Winter 2006 (Washington DC)</t>
  </si>
  <si>
    <t>Done</t>
  </si>
  <si>
    <t xml:space="preserve">  o TRB 2007</t>
  </si>
  <si>
    <t xml:space="preserve">Submission of Work Plan &amp; Budget for </t>
  </si>
  <si>
    <t>AASHTO TIG approval</t>
  </si>
  <si>
    <t>Conduct Survey of State Safety Directors</t>
  </si>
  <si>
    <t xml:space="preserve">  o Determine status and interest</t>
  </si>
  <si>
    <t xml:space="preserve">  o Feedback on implementation</t>
  </si>
  <si>
    <t>Conduct Survey of Local Gov't Agencies</t>
  </si>
  <si>
    <t xml:space="preserve">  o Determine use and interest</t>
  </si>
  <si>
    <t xml:space="preserve">  o Gain feedback on implementation</t>
  </si>
  <si>
    <t>Develop &amp; Implement Promotional Matls</t>
  </si>
  <si>
    <t>&amp; Message</t>
  </si>
  <si>
    <t xml:space="preserve">  o FHWA DA Briefings</t>
  </si>
  <si>
    <t xml:space="preserve">  o Position Paper on Liability Concerns</t>
  </si>
  <si>
    <t xml:space="preserve">  o Develop &amp; Distribute RSA Video</t>
  </si>
  <si>
    <t>HSA+HfL</t>
  </si>
  <si>
    <t>Spring 06</t>
  </si>
  <si>
    <t>Fall 06</t>
  </si>
  <si>
    <t>Believe Done</t>
  </si>
  <si>
    <t xml:space="preserve">    - Load on appropriate websites</t>
  </si>
  <si>
    <t xml:space="preserve">  o National Association Presence/brief</t>
  </si>
  <si>
    <t xml:space="preserve">  o RSA presentations statewide/regional</t>
  </si>
  <si>
    <t>Ongoing</t>
  </si>
  <si>
    <t xml:space="preserve">  o Regional LRC Meetings (4 in 2 years)</t>
  </si>
  <si>
    <t>Conduct Peer Reviews</t>
  </si>
  <si>
    <t xml:space="preserve">  o National Peer Review (state oriented)</t>
  </si>
  <si>
    <t xml:space="preserve">  o Regional Peer Reviews - 4 (state/local)</t>
  </si>
  <si>
    <t xml:space="preserve"> (2 in 2008; 2 in 2009)</t>
  </si>
  <si>
    <t>(Use $52,000 Avail from est.)</t>
  </si>
  <si>
    <t>Develop Training Materials</t>
  </si>
  <si>
    <t xml:space="preserve">  o Develop NHI Training Materials</t>
  </si>
  <si>
    <t xml:space="preserve">  o Develop LTAP/TTAP Training Matl.</t>
  </si>
  <si>
    <t xml:space="preserve">  o Update NHI Trng Materials</t>
  </si>
  <si>
    <t>HfL funds</t>
  </si>
  <si>
    <t>Mid Point Evaluation - TRB 2007</t>
  </si>
  <si>
    <t>Final Evaluation - TRB 2008</t>
  </si>
  <si>
    <t xml:space="preserve">Final Results </t>
  </si>
  <si>
    <t>Total Cost of Program</t>
  </si>
  <si>
    <t>Note: HfL - Highways for Life</t>
  </si>
  <si>
    <t>LRC-Local Road Coordinators</t>
  </si>
  <si>
    <r>
      <t>Co-sponsor with HfL (</t>
    </r>
    <r>
      <rPr>
        <sz val="10"/>
        <color indexed="10"/>
        <rFont val="Arial"/>
        <family val="2"/>
      </rPr>
      <t>$35,000</t>
    </r>
    <r>
      <rPr>
        <sz val="10"/>
        <rFont val="Arial"/>
        <family val="0"/>
      </rPr>
      <t>)</t>
    </r>
  </si>
  <si>
    <r>
      <t>Co-sponsor with HfL (</t>
    </r>
    <r>
      <rPr>
        <sz val="10"/>
        <color indexed="10"/>
        <rFont val="Arial"/>
        <family val="2"/>
      </rPr>
      <t>$33,000</t>
    </r>
    <r>
      <rPr>
        <sz val="10"/>
        <rFont val="Arial"/>
        <family val="0"/>
      </rPr>
      <t>)</t>
    </r>
  </si>
  <si>
    <t>Project Schedule</t>
  </si>
  <si>
    <t>Original Proposed Activity &amp; Estimated Cost</t>
  </si>
  <si>
    <t>Revised Proposed Activity &amp; Estimated Cost</t>
  </si>
  <si>
    <t>Actual Cost</t>
  </si>
  <si>
    <t>Projected Start Date</t>
  </si>
  <si>
    <t>Projected End Date</t>
  </si>
  <si>
    <t>Actual     End Date</t>
  </si>
  <si>
    <t>Project Development &amp; Data Gathering</t>
  </si>
  <si>
    <r>
      <t xml:space="preserve">Organizational Meeting for Technical Panel                                                  </t>
    </r>
    <r>
      <rPr>
        <sz val="8"/>
        <rFont val="Arial"/>
        <family val="2"/>
      </rPr>
      <t>(work plan &amp; budget development)</t>
    </r>
  </si>
  <si>
    <t xml:space="preserve">Submission of Work Plan &amp; Budget to AASHTO - TIG </t>
  </si>
  <si>
    <t>Conduct Survey for “Best Practices”</t>
  </si>
  <si>
    <t>FHWA European Scan Tour</t>
  </si>
  <si>
    <t xml:space="preserve">Subtotal </t>
  </si>
  <si>
    <t>Promotional Message Development</t>
  </si>
  <si>
    <r>
      <t xml:space="preserve">Develop Powerpoint Presentation </t>
    </r>
    <r>
      <rPr>
        <sz val="8"/>
        <rFont val="Arial"/>
        <family val="2"/>
      </rPr>
      <t>(includes printing and CD costs)</t>
    </r>
  </si>
  <si>
    <r>
      <t>40+ slide version of PP (</t>
    </r>
    <r>
      <rPr>
        <sz val="8"/>
        <color indexed="12"/>
        <rFont val="Arial"/>
        <family val="2"/>
      </rPr>
      <t>contracted = 20 hrs., actual = 93.5 hrs.)</t>
    </r>
  </si>
  <si>
    <r>
      <t xml:space="preserve">40+ slide version of PP - plus narration </t>
    </r>
    <r>
      <rPr>
        <sz val="8"/>
        <color indexed="12"/>
        <rFont val="Arial"/>
        <family val="2"/>
      </rPr>
      <t>(contracted = xx hrs., actual = xx hrs.)</t>
    </r>
  </si>
  <si>
    <r>
      <t xml:space="preserve">15+ slide version of PP </t>
    </r>
    <r>
      <rPr>
        <sz val="8"/>
        <color indexed="12"/>
        <rFont val="Arial"/>
        <family val="2"/>
      </rPr>
      <t>(contracted = xx hrs., actual = xx hrs.)</t>
    </r>
  </si>
  <si>
    <r>
      <t>Develop Video (</t>
    </r>
    <r>
      <rPr>
        <sz val="8"/>
        <rFont val="Arial"/>
        <family val="2"/>
      </rPr>
      <t>Worth Assoc. est. 10 min.= $10,500)</t>
    </r>
  </si>
  <si>
    <t>Cancelled</t>
  </si>
  <si>
    <r>
      <t>Develop Brochure</t>
    </r>
    <r>
      <rPr>
        <sz val="8"/>
        <rFont val="Arial"/>
        <family val="2"/>
      </rPr>
      <t xml:space="preserve">  (Worth Associates)</t>
    </r>
  </si>
  <si>
    <r>
      <t xml:space="preserve">Design, Layout, Typeset </t>
    </r>
    <r>
      <rPr>
        <sz val="8"/>
        <rFont val="Arial"/>
        <family val="2"/>
      </rPr>
      <t>(Piedmont = 4hrs + Worth Assoc. = 1hr ($150.hr))</t>
    </r>
  </si>
  <si>
    <r>
      <t>Printing - Piedmont</t>
    </r>
    <r>
      <rPr>
        <sz val="8"/>
        <rFont val="Arial"/>
        <family val="2"/>
      </rPr>
      <t xml:space="preserve"> (per 5,000 copies)</t>
    </r>
  </si>
  <si>
    <t>Project Evaluation Meetings</t>
  </si>
  <si>
    <t>Mid-Point Project Evaluation Meeting</t>
  </si>
  <si>
    <t>Final Project Evaluation Meeting</t>
  </si>
  <si>
    <t>Message Delivery</t>
  </si>
  <si>
    <t xml:space="preserve">Delivery of Promotional Message </t>
  </si>
  <si>
    <t>Project Completion &amp; Final Results to AASHTO-TIG</t>
  </si>
  <si>
    <t xml:space="preserve">Total </t>
  </si>
  <si>
    <t>Budget Remaining</t>
  </si>
  <si>
    <t>Revision</t>
  </si>
  <si>
    <t>Budget for CAST Marketing Plan</t>
  </si>
  <si>
    <t>Lead</t>
  </si>
  <si>
    <t>Time Frame</t>
  </si>
  <si>
    <t>Due Date</t>
  </si>
  <si>
    <t>Funding Needs</t>
  </si>
  <si>
    <t>AASHTO</t>
  </si>
  <si>
    <t>FHWA</t>
  </si>
  <si>
    <t>a) Brochure (Product information – AASHTO) (Product Evaluation – FHWA)</t>
  </si>
  <si>
    <t>Platte</t>
  </si>
  <si>
    <t>20,000 (Worth)</t>
  </si>
  <si>
    <t xml:space="preserve">b) Presentation materials </t>
  </si>
  <si>
    <t>High Level, Decision Makers (30 min)</t>
  </si>
  <si>
    <t>Samadian</t>
  </si>
  <si>
    <t>Detail Level, End Users</t>
  </si>
  <si>
    <t>Velado</t>
  </si>
  <si>
    <t>c) Case Studies (Identify States with experience) (CA, WA, Utah, Minnesota, Iowa, Alabama, others)</t>
  </si>
  <si>
    <t>EB Lee</t>
  </si>
  <si>
    <t>2 per Quarter</t>
  </si>
  <si>
    <t>(Worth)</t>
  </si>
  <si>
    <t>d) Video (Based on High Level Presentation)</t>
  </si>
  <si>
    <t>Platte/ Samadian</t>
  </si>
  <si>
    <t>e)Pilot Regional workshop (First come, first serve in an “experienced” state or in an “interested” state)</t>
  </si>
  <si>
    <t>Samadian/ Farnbach</t>
  </si>
  <si>
    <t>Delivery</t>
  </si>
  <si>
    <t>a) September 2006 Kick-off</t>
  </si>
  <si>
    <t>Caltrans</t>
  </si>
  <si>
    <t>b) October 2006 AASHTO Annual Meeting</t>
  </si>
  <si>
    <t>None</t>
  </si>
  <si>
    <t xml:space="preserve">c) December 2006 Reassembly Meeting </t>
  </si>
  <si>
    <t>d) WASTO-X Meeting (CD of presentation is available)</t>
  </si>
  <si>
    <t>Dietz</t>
  </si>
  <si>
    <t>e) Video Production and distribution</t>
  </si>
  <si>
    <t>CAST Team</t>
  </si>
  <si>
    <t>f) Printing &amp; Sending  brochures &amp; Case Studies</t>
  </si>
  <si>
    <t>g) Presentations Location (SCOD, SCOC, SCOTE, WASHTO 2007)</t>
  </si>
  <si>
    <t>h)Mid Project Team Meeting</t>
  </si>
  <si>
    <t>Platte/ CAST Team</t>
  </si>
  <si>
    <t>i) Pilot Regional workshop (only one)</t>
  </si>
  <si>
    <t>j) Software Demonstration and Technical Support (Upon request of state) (Limited to 4-6)</t>
  </si>
  <si>
    <t>k) Conduct Close out Survey and Produce Closeout Report</t>
  </si>
  <si>
    <t>Samadian / Platte</t>
  </si>
  <si>
    <t>Fiscal</t>
  </si>
  <si>
    <t>Draft – Feb 22      Finalized - April 2007</t>
  </si>
  <si>
    <t>June 07</t>
  </si>
  <si>
    <t>Jan 07</t>
  </si>
  <si>
    <t>Mar 07-        July 07</t>
  </si>
  <si>
    <t>Sept 06</t>
  </si>
  <si>
    <t>Oct 06</t>
  </si>
  <si>
    <t>Dec 06</t>
  </si>
  <si>
    <t>Feb 07 -   April 07</t>
  </si>
  <si>
    <t>April 07 - May 07</t>
  </si>
  <si>
    <t>June 07 -   Aug 07</t>
  </si>
  <si>
    <t>2007-8</t>
  </si>
  <si>
    <t>Sept 07</t>
  </si>
  <si>
    <t>2-4/year (Nov 07 -Jun 08)</t>
  </si>
  <si>
    <t>June 08</t>
  </si>
  <si>
    <t>FY 07</t>
  </si>
  <si>
    <t>FY 08</t>
  </si>
  <si>
    <t>Total</t>
  </si>
  <si>
    <t>FY</t>
  </si>
  <si>
    <t>MDSS Budget</t>
  </si>
  <si>
    <t>Number</t>
  </si>
  <si>
    <t>Start</t>
  </si>
  <si>
    <t>End</t>
  </si>
  <si>
    <t>Enhanced PowerPoint Presentation</t>
  </si>
  <si>
    <t>Writing/Editing (including approvals)</t>
  </si>
  <si>
    <t>Graphic Design (including approvals)</t>
  </si>
  <si>
    <t>Talking Points Writing/Editing</t>
  </si>
  <si>
    <t>Meetings/Events</t>
  </si>
  <si>
    <t>Team member travel (1 Person @ $1000 per presentation)</t>
  </si>
  <si>
    <t xml:space="preserve">FHWA MDSS RoadShow </t>
  </si>
  <si>
    <t>Team member travel (1 person @ $1000 per meeting)</t>
  </si>
  <si>
    <t>Presentation CD/DVD Takeaway</t>
  </si>
  <si>
    <t>Revision of general presentation (including approvals)</t>
  </si>
  <si>
    <t>Production: Presentation CD/DVD Takeaway</t>
  </si>
  <si>
    <t>General Information Brochure</t>
  </si>
  <si>
    <t>Printing: General Information Brochure</t>
  </si>
  <si>
    <t>Case Studies/Print Testimonials (PDF Only)</t>
  </si>
  <si>
    <t>Writing/Editing ($1,000/each) (including approvals)</t>
  </si>
  <si>
    <t>Field Personnel Brochure</t>
  </si>
  <si>
    <t>General brochure revision (including approvals)</t>
  </si>
  <si>
    <t>Graphic Design for PDF (including approvals)</t>
  </si>
  <si>
    <t>Printing Field Personal Brochure</t>
  </si>
  <si>
    <t>MDSS Deployment Guide</t>
  </si>
  <si>
    <t>Deployment Brochure</t>
  </si>
  <si>
    <t>Regional Workshop Content</t>
  </si>
  <si>
    <t>Outline of Workshop (including approvals)</t>
  </si>
  <si>
    <t>Presentations</t>
  </si>
  <si>
    <t>Handouts</t>
  </si>
  <si>
    <t>Travel, Hotel and Food for DOT Personnel</t>
  </si>
  <si>
    <t>Other cost (AV, Conference Room Rental, etc…)</t>
  </si>
  <si>
    <t>Press Kit</t>
  </si>
  <si>
    <t>Materials Development (including approvals)</t>
  </si>
  <si>
    <t>Printing/Assembly</t>
  </si>
  <si>
    <t>Outline/Design (including approvals)</t>
  </si>
  <si>
    <t xml:space="preserve">Materials Creation (including approvals) </t>
  </si>
  <si>
    <t>E-Blast Alerts</t>
  </si>
  <si>
    <t xml:space="preserve">E-blast announcing web site launch </t>
  </si>
  <si>
    <t>E-blast alerts (Blast vendor fee plus 2 hours development)</t>
  </si>
  <si>
    <t xml:space="preserve">Marketing Consultant </t>
  </si>
  <si>
    <t>Labor for ongoing support and counsel (hours)</t>
  </si>
  <si>
    <t>TOTAL</t>
  </si>
  <si>
    <t xml:space="preserve">Budget Estimate for the AASHTO TIG Lead States Team </t>
  </si>
  <si>
    <t xml:space="preserve">     Precast Concrete Panels for Pavement</t>
  </si>
  <si>
    <t>DESCRIPTION of ACTION ITEMS</t>
  </si>
  <si>
    <t>Estimate</t>
  </si>
  <si>
    <t>Actual</t>
  </si>
  <si>
    <t>1.  AASHTO Website - e-Marketing</t>
  </si>
  <si>
    <t xml:space="preserve">(assumes AASHTO will be willing to work with TIG in </t>
  </si>
  <si>
    <t>setting up and adding to existing TIG website)</t>
  </si>
  <si>
    <t>2.  Develop Design Guidance</t>
  </si>
  <si>
    <t>3.  State/Metropolitan Workshops (assume 3 of)</t>
  </si>
  <si>
    <t xml:space="preserve">     Hotel Conference Room  (est. $3,000/ea)</t>
  </si>
  <si>
    <t xml:space="preserve">     Audio-Visual Needs  (est. $500/ea.)</t>
  </si>
  <si>
    <t xml:space="preserve">     2 AASHTO Members Travel ($1000/pp/trip)</t>
  </si>
  <si>
    <t xml:space="preserve">     Postage/shipping costs - written/electronic media</t>
  </si>
  <si>
    <t xml:space="preserve">     Invitations, name tags, misc. mtg. expenses</t>
  </si>
  <si>
    <t xml:space="preserve">     Report on activities  (see below)</t>
  </si>
  <si>
    <t>4.  Personal Letter Campaign</t>
  </si>
  <si>
    <t xml:space="preserve">      Postage</t>
  </si>
  <si>
    <t>5.  AASHTO Members - LST Presentations</t>
  </si>
  <si>
    <t xml:space="preserve">  Professionally refine 2 presentations</t>
  </si>
  <si>
    <t xml:space="preserve">      - (Assume 20 presentations)</t>
  </si>
  <si>
    <t xml:space="preserve">     - AASHTO member Travel Expenses ($1500/trip)</t>
  </si>
  <si>
    <t>6.  Press Release/Trade Journal Article(s)</t>
  </si>
  <si>
    <t>7.  Written documentation - publication/printing</t>
  </si>
  <si>
    <t xml:space="preserve">    Assume 500 copies - 25 pages each</t>
  </si>
  <si>
    <t xml:space="preserve">    500 Folders</t>
  </si>
  <si>
    <t>8.  Electronic documentation - publication/production</t>
  </si>
  <si>
    <t xml:space="preserve">     assume 500 - 1000 CDs w/case</t>
  </si>
  <si>
    <t>9.  Professional Services Contract</t>
  </si>
  <si>
    <t xml:space="preserve">     Mark B. Snyder - professional recorder</t>
  </si>
  <si>
    <t>a.  2-day Kick-off Mtg. - Saratoga, NY</t>
  </si>
  <si>
    <t>25 hrs @ $75/hr (travel, attend mtg, prepare minutes)</t>
  </si>
  <si>
    <t>Estimated Travel Expenses</t>
  </si>
  <si>
    <t>b.  2-day Team Meeting - Houston, TX</t>
  </si>
  <si>
    <t>25 hrs @ $75/hr (travel, attend mtg., prepare minutes)</t>
  </si>
  <si>
    <t>c.  1-day Metropolitan Workshop - Location TBD</t>
  </si>
  <si>
    <t>15 hrs @ $75/hr (travel, attend mtg., prepare report)</t>
  </si>
  <si>
    <t>d.  Provide Assistance on final LST Close-out Report</t>
  </si>
  <si>
    <t>20 hrs @$75/hr (draft, review, final)</t>
  </si>
  <si>
    <t>10.  Team Meeting - Houston, TX  (2-day meeting)</t>
  </si>
  <si>
    <t>Assume 9 AASHTO Members participate</t>
  </si>
  <si>
    <t xml:space="preserve">  Travel Expenses for 9 members</t>
  </si>
  <si>
    <t xml:space="preserve">  Misc. Meeting Expenses</t>
  </si>
  <si>
    <t>11.  Professional Communications Service Contract</t>
  </si>
  <si>
    <t>To provide professional communication services that</t>
  </si>
  <si>
    <t>would refine and augment outreach efforts.  Provides</t>
  </si>
  <si>
    <t>Team with Task-order Contract Vehicle to accomplish</t>
  </si>
  <si>
    <t>goals &amp; objectives.</t>
  </si>
  <si>
    <t>TOTAL Budget Request</t>
  </si>
  <si>
    <t>Actual Costs</t>
  </si>
  <si>
    <t>Estimated Non-reimbursed Costs to Lead States**</t>
  </si>
  <si>
    <r>
      <t>Travel for Task 3</t>
    </r>
    <r>
      <rPr>
        <sz val="10"/>
        <rFont val="Arial"/>
        <family val="0"/>
      </rPr>
      <t xml:space="preserve">:  5 trips x 1 LST members for technical assistance to Local agencies/MPO's/toll facilities </t>
    </r>
  </si>
  <si>
    <t>LST Conference Calls/E-Communications</t>
  </si>
  <si>
    <t>Bridge/Structures Consultant (Ralls)</t>
  </si>
  <si>
    <t>**Estimated labor and travel costs for 3-year performance period.</t>
  </si>
  <si>
    <r>
      <t>Travel for Task 2</t>
    </r>
    <r>
      <rPr>
        <sz val="10"/>
        <rFont val="Arial"/>
        <family val="2"/>
      </rPr>
      <t xml:space="preserve">:  5 trips x 1 LST members for technical assistance to States </t>
    </r>
  </si>
  <si>
    <r>
      <t xml:space="preserve">Travel for interim LST team meeting </t>
    </r>
    <r>
      <rPr>
        <sz val="10"/>
        <rFont val="Arial"/>
        <family val="2"/>
      </rPr>
      <t>x 5 LST members</t>
    </r>
    <r>
      <rPr>
        <sz val="10"/>
        <rFont val="Arial"/>
        <family val="0"/>
      </rPr>
      <t xml:space="preserve"> </t>
    </r>
  </si>
  <si>
    <r>
      <t>Travel for Task 1</t>
    </r>
    <r>
      <rPr>
        <sz val="10"/>
        <rFont val="Arial"/>
        <family val="0"/>
      </rPr>
      <t>:  a) 4 trips for presentations at key meetings/conferences x 1 LST member</t>
    </r>
  </si>
  <si>
    <t>c) 1 LST member to TRB meeting for presentation; plus State agency paid travel for additional representative</t>
  </si>
  <si>
    <t>Spent in FY 2006 (July 05-July 06)</t>
  </si>
  <si>
    <t>Current Program Money Total:</t>
  </si>
  <si>
    <t>Current Program Money Total</t>
  </si>
  <si>
    <t>Tasks</t>
  </si>
  <si>
    <t>Spent in FY 2005 (July 04-July 05)</t>
  </si>
  <si>
    <t>Spent in FY 2004 (July 03-July 04)</t>
  </si>
  <si>
    <t>Locations (FY08)</t>
  </si>
  <si>
    <t>b) 10 trips to target States x 2 LST members during project period</t>
  </si>
  <si>
    <t>Date Updated</t>
  </si>
  <si>
    <t>Amount Left</t>
  </si>
  <si>
    <t>Amount</t>
  </si>
  <si>
    <t>Total Spent</t>
  </si>
  <si>
    <t>Date of Invoice</t>
  </si>
  <si>
    <t>Invoice Date</t>
  </si>
  <si>
    <t>Projected Costs in FY 2009</t>
  </si>
  <si>
    <t>Projected Costs in FY 2010</t>
  </si>
  <si>
    <t>Travel</t>
  </si>
  <si>
    <t>Consultant</t>
  </si>
  <si>
    <t>Services</t>
  </si>
  <si>
    <t>Spent in FY 2008 (July 07-June 08)</t>
  </si>
  <si>
    <t>LRS</t>
  </si>
  <si>
    <t>SR</t>
  </si>
  <si>
    <t>Awaiting a closeout meeting</t>
  </si>
  <si>
    <t>Spent in FY 2009 (July 08-June 09)</t>
  </si>
  <si>
    <t>Program Reserve at FY 10:</t>
  </si>
  <si>
    <t>Focus Technology $ Programed beyond FY 10</t>
  </si>
  <si>
    <t>URED</t>
  </si>
  <si>
    <t>GCED</t>
  </si>
  <si>
    <t>EPGT</t>
  </si>
  <si>
    <t>na</t>
  </si>
  <si>
    <t>Spent in FY 2010 (July 09-April 10)</t>
  </si>
  <si>
    <t>TowPlow</t>
  </si>
  <si>
    <t>Projected Costs in FY 2011</t>
  </si>
  <si>
    <t>Towing and Recovery</t>
  </si>
  <si>
    <t>FY11</t>
  </si>
  <si>
    <t>FY12</t>
  </si>
  <si>
    <t>Budgeted</t>
  </si>
  <si>
    <t>Spent</t>
  </si>
  <si>
    <t>Estimated Total FY 11:</t>
  </si>
  <si>
    <t>Cost Remaining in FY 2011 (Projected - Spent)</t>
  </si>
  <si>
    <t>Collected Funds (FY 11):</t>
  </si>
  <si>
    <t>(YTD) FY 11 Expenses:</t>
  </si>
  <si>
    <t>Returned funds in 2010/2011</t>
  </si>
  <si>
    <t>Est Reserve After FY 2011</t>
  </si>
  <si>
    <t>Estimated Reserve EOY 2011</t>
  </si>
  <si>
    <t>Projectec Returned Funds in 2011</t>
  </si>
  <si>
    <t>New Bridge Material Design Options</t>
  </si>
  <si>
    <t>New Pavement Evaluation Tools</t>
  </si>
  <si>
    <t>Sequential Barricade Warning Light System</t>
  </si>
  <si>
    <t>TIG Program Reserve as of May 1st, 2011</t>
  </si>
  <si>
    <t>Closed</t>
  </si>
  <si>
    <t>Spent in FY11 (July 10-Mar 11)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</si>
</sst>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&quot;$&quot;#,##0;[Red]&quot;$&quot;#,##0"/>
    <numFmt numFmtId="173" formatCode="&quot;$&quot;#,##0.00;[Red]&quot;$&quot;#,##0.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[$-409]h:mm:ss\ AM/PM"/>
    <numFmt numFmtId="177" formatCode="0.00_);[Red]\(0.00\)"/>
  </numFmts>
  <fonts count="6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2"/>
      <name val="Symbol"/>
      <family val="1"/>
    </font>
    <font>
      <b/>
      <sz val="12"/>
      <name val="Times New Roman"/>
      <family val="1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11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164" fontId="0" fillId="0" borderId="11" xfId="0" applyNumberForma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164" fontId="0" fillId="0" borderId="12" xfId="0" applyNumberForma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164" fontId="5" fillId="0" borderId="14" xfId="0" applyNumberFormat="1" applyFont="1" applyBorder="1" applyAlignment="1">
      <alignment vertical="center"/>
    </xf>
    <xf numFmtId="166" fontId="3" fillId="0" borderId="0" xfId="0" applyNumberFormat="1" applyFont="1" applyAlignment="1">
      <alignment horizontal="center"/>
    </xf>
    <xf numFmtId="164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164" fontId="3" fillId="0" borderId="15" xfId="0" applyNumberFormat="1" applyFont="1" applyBorder="1" applyAlignment="1">
      <alignment/>
    </xf>
    <xf numFmtId="0" fontId="13" fillId="0" borderId="0" xfId="0" applyFont="1" applyAlignment="1">
      <alignment horizontal="right"/>
    </xf>
    <xf numFmtId="164" fontId="12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0" fontId="15" fillId="0" borderId="16" xfId="0" applyFont="1" applyBorder="1" applyAlignment="1">
      <alignment wrapText="1"/>
    </xf>
    <xf numFmtId="164" fontId="13" fillId="0" borderId="17" xfId="0" applyNumberFormat="1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5" fillId="0" borderId="18" xfId="0" applyFont="1" applyBorder="1" applyAlignment="1">
      <alignment horizontal="right" wrapText="1"/>
    </xf>
    <xf numFmtId="164" fontId="10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8" fontId="3" fillId="0" borderId="15" xfId="0" applyNumberFormat="1" applyFont="1" applyBorder="1" applyAlignment="1">
      <alignment/>
    </xf>
    <xf numFmtId="8" fontId="3" fillId="0" borderId="19" xfId="0" applyNumberFormat="1" applyFont="1" applyBorder="1" applyAlignment="1">
      <alignment/>
    </xf>
    <xf numFmtId="40" fontId="3" fillId="0" borderId="15" xfId="0" applyNumberFormat="1" applyFont="1" applyBorder="1" applyAlignment="1">
      <alignment/>
    </xf>
    <xf numFmtId="40" fontId="3" fillId="0" borderId="0" xfId="0" applyNumberFormat="1" applyFont="1" applyFill="1" applyAlignment="1">
      <alignment/>
    </xf>
    <xf numFmtId="166" fontId="3" fillId="0" borderId="15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8" fontId="3" fillId="0" borderId="0" xfId="0" applyNumberFormat="1" applyFont="1" applyFill="1" applyAlignment="1">
      <alignment/>
    </xf>
    <xf numFmtId="0" fontId="1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33" borderId="24" xfId="0" applyFill="1" applyBorder="1" applyAlignment="1">
      <alignment wrapText="1"/>
    </xf>
    <xf numFmtId="44" fontId="0" fillId="34" borderId="25" xfId="44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44" fontId="5" fillId="34" borderId="26" xfId="44" applyFont="1" applyFill="1" applyBorder="1" applyAlignment="1">
      <alignment horizontal="center" wrapText="1"/>
    </xf>
    <xf numFmtId="44" fontId="5" fillId="33" borderId="27" xfId="44" applyFont="1" applyFill="1" applyBorder="1" applyAlignment="1">
      <alignment horizontal="center" wrapText="1"/>
    </xf>
    <xf numFmtId="44" fontId="5" fillId="33" borderId="28" xfId="44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4" fontId="0" fillId="0" borderId="26" xfId="44" applyFill="1" applyBorder="1" applyAlignment="1">
      <alignment wrapText="1"/>
    </xf>
    <xf numFmtId="44" fontId="0" fillId="0" borderId="27" xfId="44" applyBorder="1" applyAlignment="1">
      <alignment wrapText="1"/>
    </xf>
    <xf numFmtId="44" fontId="0" fillId="0" borderId="28" xfId="44" applyBorder="1" applyAlignment="1">
      <alignment wrapText="1"/>
    </xf>
    <xf numFmtId="44" fontId="0" fillId="0" borderId="28" xfId="44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4" fontId="0" fillId="0" borderId="29" xfId="44" applyBorder="1" applyAlignment="1">
      <alignment/>
    </xf>
    <xf numFmtId="0" fontId="5" fillId="0" borderId="10" xfId="0" applyFont="1" applyBorder="1" applyAlignment="1">
      <alignment wrapText="1"/>
    </xf>
    <xf numFmtId="44" fontId="0" fillId="0" borderId="27" xfId="44" applyFill="1" applyBorder="1" applyAlignment="1">
      <alignment wrapText="1"/>
    </xf>
    <xf numFmtId="44" fontId="0" fillId="0" borderId="28" xfId="44" applyFill="1" applyBorder="1" applyAlignment="1">
      <alignment wrapText="1"/>
    </xf>
    <xf numFmtId="44" fontId="0" fillId="0" borderId="28" xfId="44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44" fontId="0" fillId="0" borderId="30" xfId="44" applyBorder="1" applyAlignment="1">
      <alignment wrapText="1"/>
    </xf>
    <xf numFmtId="44" fontId="0" fillId="0" borderId="31" xfId="44" applyBorder="1" applyAlignment="1">
      <alignment wrapText="1"/>
    </xf>
    <xf numFmtId="44" fontId="0" fillId="0" borderId="31" xfId="44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4" fontId="0" fillId="0" borderId="32" xfId="44" applyBorder="1" applyAlignment="1">
      <alignment/>
    </xf>
    <xf numFmtId="0" fontId="5" fillId="33" borderId="33" xfId="0" applyFont="1" applyFill="1" applyBorder="1" applyAlignment="1">
      <alignment horizontal="right" wrapText="1"/>
    </xf>
    <xf numFmtId="0" fontId="5" fillId="33" borderId="33" xfId="0" applyFont="1" applyFill="1" applyBorder="1" applyAlignment="1">
      <alignment horizontal="right" textRotation="90" wrapText="1"/>
    </xf>
    <xf numFmtId="44" fontId="5" fillId="33" borderId="34" xfId="44" applyFont="1" applyFill="1" applyBorder="1" applyAlignment="1">
      <alignment wrapText="1"/>
    </xf>
    <xf numFmtId="44" fontId="5" fillId="33" borderId="35" xfId="44" applyFont="1" applyFill="1" applyBorder="1" applyAlignment="1">
      <alignment wrapText="1"/>
    </xf>
    <xf numFmtId="44" fontId="5" fillId="33" borderId="36" xfId="44" applyFont="1" applyFill="1" applyBorder="1" applyAlignment="1">
      <alignment/>
    </xf>
    <xf numFmtId="0" fontId="5" fillId="0" borderId="10" xfId="0" applyFont="1" applyBorder="1" applyAlignment="1">
      <alignment horizontal="right" wrapText="1"/>
    </xf>
    <xf numFmtId="44" fontId="5" fillId="0" borderId="37" xfId="44" applyFont="1" applyBorder="1" applyAlignment="1">
      <alignment wrapText="1"/>
    </xf>
    <xf numFmtId="44" fontId="5" fillId="0" borderId="38" xfId="44" applyFont="1" applyBorder="1" applyAlignment="1">
      <alignment wrapText="1"/>
    </xf>
    <xf numFmtId="44" fontId="0" fillId="0" borderId="37" xfId="44" applyBorder="1" applyAlignment="1">
      <alignment wrapText="1"/>
    </xf>
    <xf numFmtId="44" fontId="0" fillId="0" borderId="38" xfId="44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4" fontId="0" fillId="0" borderId="39" xfId="44" applyBorder="1" applyAlignment="1">
      <alignment/>
    </xf>
    <xf numFmtId="0" fontId="6" fillId="0" borderId="10" xfId="0" applyFont="1" applyBorder="1" applyAlignment="1">
      <alignment wrapText="1"/>
    </xf>
    <xf numFmtId="44" fontId="13" fillId="0" borderId="26" xfId="44" applyFont="1" applyFill="1" applyBorder="1" applyAlignment="1">
      <alignment wrapText="1"/>
    </xf>
    <xf numFmtId="44" fontId="0" fillId="0" borderId="28" xfId="44" applyFont="1" applyFill="1" applyBorder="1" applyAlignment="1">
      <alignment wrapText="1"/>
    </xf>
    <xf numFmtId="44" fontId="13" fillId="0" borderId="40" xfId="44" applyFont="1" applyFill="1" applyBorder="1" applyAlignment="1">
      <alignment wrapText="1"/>
    </xf>
    <xf numFmtId="44" fontId="13" fillId="0" borderId="30" xfId="44" applyFont="1" applyFill="1" applyBorder="1" applyAlignment="1">
      <alignment wrapText="1"/>
    </xf>
    <xf numFmtId="44" fontId="0" fillId="0" borderId="31" xfId="44" applyFill="1" applyBorder="1" applyAlignment="1">
      <alignment wrapText="1"/>
    </xf>
    <xf numFmtId="44" fontId="0" fillId="0" borderId="30" xfId="44" applyFill="1" applyBorder="1" applyAlignment="1">
      <alignment wrapText="1"/>
    </xf>
    <xf numFmtId="44" fontId="0" fillId="0" borderId="31" xfId="44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4" fontId="0" fillId="0" borderId="27" xfId="44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44" fontId="13" fillId="0" borderId="40" xfId="44" applyFont="1" applyFill="1" applyBorder="1" applyAlignment="1">
      <alignment wrapText="1"/>
    </xf>
    <xf numFmtId="44" fontId="0" fillId="0" borderId="30" xfId="44" applyFont="1" applyFill="1" applyBorder="1" applyAlignment="1">
      <alignment wrapText="1"/>
    </xf>
    <xf numFmtId="44" fontId="0" fillId="0" borderId="31" xfId="44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44" fontId="5" fillId="33" borderId="36" xfId="44" applyFont="1" applyFill="1" applyBorder="1" applyAlignment="1">
      <alignment wrapText="1"/>
    </xf>
    <xf numFmtId="44" fontId="13" fillId="0" borderId="27" xfId="44" applyFont="1" applyBorder="1" applyAlignment="1">
      <alignment wrapText="1"/>
    </xf>
    <xf numFmtId="44" fontId="13" fillId="0" borderId="28" xfId="44" applyFont="1" applyBorder="1" applyAlignment="1">
      <alignment wrapText="1"/>
    </xf>
    <xf numFmtId="44" fontId="5" fillId="0" borderId="29" xfId="44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44" fontId="13" fillId="0" borderId="30" xfId="44" applyFont="1" applyBorder="1" applyAlignment="1">
      <alignment wrapText="1"/>
    </xf>
    <xf numFmtId="44" fontId="13" fillId="0" borderId="31" xfId="44" applyFont="1" applyBorder="1" applyAlignment="1">
      <alignment wrapText="1"/>
    </xf>
    <xf numFmtId="44" fontId="5" fillId="0" borderId="32" xfId="44" applyFont="1" applyFill="1" applyBorder="1" applyAlignment="1">
      <alignment wrapText="1"/>
    </xf>
    <xf numFmtId="44" fontId="0" fillId="33" borderId="34" xfId="44" applyFill="1" applyBorder="1" applyAlignment="1">
      <alignment wrapText="1"/>
    </xf>
    <xf numFmtId="44" fontId="0" fillId="33" borderId="35" xfId="44" applyFill="1" applyBorder="1" applyAlignment="1">
      <alignment wrapText="1"/>
    </xf>
    <xf numFmtId="44" fontId="0" fillId="33" borderId="35" xfId="44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5" fillId="33" borderId="16" xfId="0" applyFont="1" applyFill="1" applyBorder="1" applyAlignment="1">
      <alignment wrapText="1"/>
    </xf>
    <xf numFmtId="44" fontId="5" fillId="33" borderId="41" xfId="44" applyFont="1" applyFill="1" applyBorder="1" applyAlignment="1">
      <alignment/>
    </xf>
    <xf numFmtId="44" fontId="5" fillId="33" borderId="42" xfId="44" applyFont="1" applyFill="1" applyBorder="1" applyAlignment="1">
      <alignment/>
    </xf>
    <xf numFmtId="44" fontId="5" fillId="33" borderId="43" xfId="44" applyFont="1" applyFill="1" applyBorder="1" applyAlignment="1">
      <alignment/>
    </xf>
    <xf numFmtId="44" fontId="0" fillId="0" borderId="0" xfId="44" applyFill="1" applyAlignment="1">
      <alignment wrapText="1"/>
    </xf>
    <xf numFmtId="44" fontId="0" fillId="0" borderId="0" xfId="44" applyFont="1" applyAlignment="1">
      <alignment horizontal="right" wrapText="1"/>
    </xf>
    <xf numFmtId="44" fontId="0" fillId="0" borderId="0" xfId="44" applyAlignment="1">
      <alignment wrapText="1"/>
    </xf>
    <xf numFmtId="0" fontId="4" fillId="0" borderId="0" xfId="0" applyFont="1" applyAlignment="1">
      <alignment/>
    </xf>
    <xf numFmtId="44" fontId="0" fillId="0" borderId="0" xfId="44" applyAlignment="1">
      <alignment/>
    </xf>
    <xf numFmtId="0" fontId="0" fillId="0" borderId="0" xfId="0" applyFill="1" applyAlignment="1">
      <alignment/>
    </xf>
    <xf numFmtId="44" fontId="0" fillId="0" borderId="0" xfId="44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6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right"/>
    </xf>
    <xf numFmtId="6" fontId="17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2"/>
    </xf>
    <xf numFmtId="0" fontId="23" fillId="0" borderId="0" xfId="0" applyFont="1" applyAlignment="1">
      <alignment horizontal="left" indent="2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5" fontId="0" fillId="0" borderId="0" xfId="0" applyNumberFormat="1" applyAlignment="1">
      <alignment/>
    </xf>
    <xf numFmtId="0" fontId="22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51" xfId="0" applyFont="1" applyBorder="1" applyAlignment="1">
      <alignment/>
    </xf>
    <xf numFmtId="0" fontId="0" fillId="0" borderId="52" xfId="0" applyBorder="1" applyAlignment="1">
      <alignment/>
    </xf>
    <xf numFmtId="0" fontId="2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15" xfId="0" applyFont="1" applyBorder="1" applyAlignment="1">
      <alignment/>
    </xf>
    <xf numFmtId="0" fontId="2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51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4" fontId="0" fillId="0" borderId="51" xfId="0" applyNumberFormat="1" applyBorder="1" applyAlignment="1">
      <alignment/>
    </xf>
    <xf numFmtId="6" fontId="0" fillId="0" borderId="51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5" xfId="0" applyBorder="1" applyAlignment="1">
      <alignment/>
    </xf>
    <xf numFmtId="0" fontId="0" fillId="0" borderId="55" xfId="0" applyBorder="1" applyAlignment="1">
      <alignment/>
    </xf>
    <xf numFmtId="14" fontId="0" fillId="0" borderId="48" xfId="0" applyNumberFormat="1" applyBorder="1" applyAlignment="1">
      <alignment/>
    </xf>
    <xf numFmtId="6" fontId="0" fillId="0" borderId="48" xfId="0" applyNumberFormat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1" xfId="0" applyFill="1" applyBorder="1" applyAlignment="1">
      <alignment/>
    </xf>
    <xf numFmtId="17" fontId="0" fillId="0" borderId="51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0" fillId="0" borderId="54" xfId="0" applyFill="1" applyBorder="1" applyAlignment="1">
      <alignment/>
    </xf>
    <xf numFmtId="6" fontId="13" fillId="0" borderId="0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3" xfId="0" applyFill="1" applyBorder="1" applyAlignment="1">
      <alignment/>
    </xf>
    <xf numFmtId="17" fontId="0" fillId="0" borderId="48" xfId="0" applyNumberFormat="1" applyBorder="1" applyAlignment="1">
      <alignment/>
    </xf>
    <xf numFmtId="0" fontId="0" fillId="0" borderId="56" xfId="0" applyBorder="1" applyAlignment="1">
      <alignment/>
    </xf>
    <xf numFmtId="6" fontId="1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7" fillId="35" borderId="60" xfId="0" applyFont="1" applyFill="1" applyBorder="1" applyAlignment="1">
      <alignment horizontal="left" wrapText="1"/>
    </xf>
    <xf numFmtId="0" fontId="5" fillId="36" borderId="55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6" borderId="38" xfId="0" applyFont="1" applyFill="1" applyBorder="1" applyAlignment="1">
      <alignment horizontal="center" wrapText="1"/>
    </xf>
    <xf numFmtId="0" fontId="5" fillId="36" borderId="54" xfId="0" applyFont="1" applyFill="1" applyBorder="1" applyAlignment="1">
      <alignment horizontal="center" wrapText="1"/>
    </xf>
    <xf numFmtId="0" fontId="5" fillId="1" borderId="61" xfId="0" applyFont="1" applyFill="1" applyBorder="1" applyAlignment="1">
      <alignment horizontal="center" wrapText="1"/>
    </xf>
    <xf numFmtId="0" fontId="0" fillId="35" borderId="62" xfId="0" applyFont="1" applyFill="1" applyBorder="1" applyAlignment="1">
      <alignment wrapText="1"/>
    </xf>
    <xf numFmtId="6" fontId="0" fillId="35" borderId="63" xfId="0" applyNumberFormat="1" applyFont="1" applyFill="1" applyBorder="1" applyAlignment="1">
      <alignment wrapText="1"/>
    </xf>
    <xf numFmtId="0" fontId="0" fillId="36" borderId="64" xfId="0" applyFont="1" applyFill="1" applyBorder="1" applyAlignment="1">
      <alignment wrapText="1"/>
    </xf>
    <xf numFmtId="164" fontId="0" fillId="35" borderId="28" xfId="0" applyNumberFormat="1" applyFont="1" applyFill="1" applyBorder="1" applyAlignment="1">
      <alignment wrapText="1"/>
    </xf>
    <xf numFmtId="14" fontId="0" fillId="35" borderId="63" xfId="0" applyNumberFormat="1" applyFont="1" applyFill="1" applyBorder="1" applyAlignment="1">
      <alignment horizontal="center" wrapText="1"/>
    </xf>
    <xf numFmtId="14" fontId="0" fillId="35" borderId="65" xfId="0" applyNumberFormat="1" applyFont="1" applyFill="1" applyBorder="1" applyAlignment="1">
      <alignment horizontal="center" wrapText="1"/>
    </xf>
    <xf numFmtId="0" fontId="0" fillId="0" borderId="66" xfId="0" applyBorder="1" applyAlignment="1">
      <alignment/>
    </xf>
    <xf numFmtId="0" fontId="0" fillId="36" borderId="63" xfId="0" applyFont="1" applyFill="1" applyBorder="1" applyAlignment="1">
      <alignment wrapText="1"/>
    </xf>
    <xf numFmtId="164" fontId="0" fillId="36" borderId="28" xfId="0" applyNumberFormat="1" applyFont="1" applyFill="1" applyBorder="1" applyAlignment="1">
      <alignment wrapText="1"/>
    </xf>
    <xf numFmtId="0" fontId="0" fillId="35" borderId="67" xfId="0" applyFont="1" applyFill="1" applyBorder="1" applyAlignment="1">
      <alignment wrapText="1"/>
    </xf>
    <xf numFmtId="6" fontId="0" fillId="36" borderId="68" xfId="0" applyNumberFormat="1" applyFont="1" applyFill="1" applyBorder="1" applyAlignment="1">
      <alignment wrapText="1"/>
    </xf>
    <xf numFmtId="6" fontId="0" fillId="36" borderId="69" xfId="0" applyNumberFormat="1" applyFont="1" applyFill="1" applyBorder="1" applyAlignment="1">
      <alignment wrapText="1"/>
    </xf>
    <xf numFmtId="164" fontId="0" fillId="35" borderId="42" xfId="0" applyNumberFormat="1" applyFont="1" applyFill="1" applyBorder="1" applyAlignment="1">
      <alignment wrapText="1"/>
    </xf>
    <xf numFmtId="14" fontId="0" fillId="35" borderId="68" xfId="0" applyNumberFormat="1" applyFont="1" applyFill="1" applyBorder="1" applyAlignment="1">
      <alignment horizontal="center" wrapText="1"/>
    </xf>
    <xf numFmtId="14" fontId="0" fillId="35" borderId="70" xfId="0" applyNumberFormat="1" applyFont="1" applyFill="1" applyBorder="1" applyAlignment="1">
      <alignment horizontal="center" wrapText="1"/>
    </xf>
    <xf numFmtId="0" fontId="0" fillId="0" borderId="71" xfId="0" applyBorder="1" applyAlignment="1">
      <alignment/>
    </xf>
    <xf numFmtId="0" fontId="0" fillId="35" borderId="72" xfId="0" applyFont="1" applyFill="1" applyBorder="1" applyAlignment="1">
      <alignment wrapText="1"/>
    </xf>
    <xf numFmtId="6" fontId="0" fillId="35" borderId="73" xfId="0" applyNumberFormat="1" applyFont="1" applyFill="1" applyBorder="1" applyAlignment="1">
      <alignment wrapText="1"/>
    </xf>
    <xf numFmtId="0" fontId="0" fillId="0" borderId="74" xfId="0" applyBorder="1" applyAlignment="1">
      <alignment/>
    </xf>
    <xf numFmtId="164" fontId="0" fillId="35" borderId="75" xfId="0" applyNumberFormat="1" applyFont="1" applyFill="1" applyBorder="1" applyAlignment="1">
      <alignment wrapText="1"/>
    </xf>
    <xf numFmtId="14" fontId="0" fillId="1" borderId="76" xfId="0" applyNumberFormat="1" applyFont="1" applyFill="1" applyBorder="1" applyAlignment="1">
      <alignment horizontal="center" wrapText="1"/>
    </xf>
    <xf numFmtId="0" fontId="0" fillId="1" borderId="77" xfId="0" applyFill="1" applyBorder="1" applyAlignment="1">
      <alignment/>
    </xf>
    <xf numFmtId="0" fontId="7" fillId="35" borderId="60" xfId="0" applyFont="1" applyFill="1" applyBorder="1" applyAlignment="1">
      <alignment wrapText="1"/>
    </xf>
    <xf numFmtId="0" fontId="0" fillId="1" borderId="78" xfId="0" applyFont="1" applyFill="1" applyBorder="1" applyAlignment="1">
      <alignment wrapText="1"/>
    </xf>
    <xf numFmtId="0" fontId="0" fillId="1" borderId="15" xfId="0" applyFont="1" applyFill="1" applyBorder="1" applyAlignment="1">
      <alignment wrapText="1"/>
    </xf>
    <xf numFmtId="0" fontId="0" fillId="1" borderId="79" xfId="0" applyFont="1" applyFill="1" applyBorder="1" applyAlignment="1">
      <alignment wrapText="1"/>
    </xf>
    <xf numFmtId="0" fontId="0" fillId="1" borderId="80" xfId="0" applyFont="1" applyFill="1" applyBorder="1" applyAlignment="1">
      <alignment wrapText="1"/>
    </xf>
    <xf numFmtId="0" fontId="0" fillId="35" borderId="62" xfId="0" applyFont="1" applyFill="1" applyBorder="1" applyAlignment="1">
      <alignment horizontal="left" wrapText="1"/>
    </xf>
    <xf numFmtId="6" fontId="0" fillId="35" borderId="37" xfId="0" applyNumberFormat="1" applyFont="1" applyFill="1" applyBorder="1" applyAlignment="1">
      <alignment wrapText="1"/>
    </xf>
    <xf numFmtId="6" fontId="0" fillId="36" borderId="63" xfId="0" applyNumberFormat="1" applyFont="1" applyFill="1" applyBorder="1" applyAlignment="1">
      <alignment wrapText="1"/>
    </xf>
    <xf numFmtId="0" fontId="0" fillId="36" borderId="38" xfId="0" applyFont="1" applyFill="1" applyBorder="1" applyAlignment="1">
      <alignment wrapText="1"/>
    </xf>
    <xf numFmtId="14" fontId="0" fillId="35" borderId="55" xfId="0" applyNumberFormat="1" applyFont="1" applyFill="1" applyBorder="1" applyAlignment="1">
      <alignment horizontal="center" wrapText="1"/>
    </xf>
    <xf numFmtId="14" fontId="0" fillId="35" borderId="54" xfId="0" applyNumberFormat="1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26" fillId="35" borderId="62" xfId="0" applyFont="1" applyFill="1" applyBorder="1" applyAlignment="1">
      <alignment horizontal="left" wrapText="1"/>
    </xf>
    <xf numFmtId="6" fontId="0" fillId="36" borderId="27" xfId="0" applyNumberFormat="1" applyFont="1" applyFill="1" applyBorder="1" applyAlignment="1">
      <alignment wrapText="1"/>
    </xf>
    <xf numFmtId="164" fontId="26" fillId="35" borderId="65" xfId="0" applyNumberFormat="1" applyFont="1" applyFill="1" applyBorder="1" applyAlignment="1">
      <alignment wrapText="1"/>
    </xf>
    <xf numFmtId="0" fontId="26" fillId="35" borderId="81" xfId="0" applyFont="1" applyFill="1" applyBorder="1" applyAlignment="1">
      <alignment horizontal="left" wrapText="1"/>
    </xf>
    <xf numFmtId="6" fontId="0" fillId="36" borderId="30" xfId="0" applyNumberFormat="1" applyFont="1" applyFill="1" applyBorder="1" applyAlignment="1">
      <alignment wrapText="1"/>
    </xf>
    <xf numFmtId="164" fontId="26" fillId="35" borderId="48" xfId="0" applyNumberFormat="1" applyFont="1" applyFill="1" applyBorder="1" applyAlignment="1">
      <alignment wrapText="1"/>
    </xf>
    <xf numFmtId="14" fontId="0" fillId="35" borderId="50" xfId="0" applyNumberFormat="1" applyFont="1" applyFill="1" applyBorder="1" applyAlignment="1">
      <alignment horizontal="center" wrapText="1"/>
    </xf>
    <xf numFmtId="14" fontId="0" fillId="35" borderId="48" xfId="0" applyNumberFormat="1" applyFont="1" applyFill="1" applyBorder="1" applyAlignment="1">
      <alignment horizontal="center" wrapText="1"/>
    </xf>
    <xf numFmtId="0" fontId="0" fillId="0" borderId="82" xfId="0" applyBorder="1" applyAlignment="1">
      <alignment/>
    </xf>
    <xf numFmtId="0" fontId="0" fillId="0" borderId="62" xfId="0" applyFont="1" applyFill="1" applyBorder="1" applyAlignment="1">
      <alignment horizontal="left" wrapText="1"/>
    </xf>
    <xf numFmtId="6" fontId="0" fillId="0" borderId="63" xfId="0" applyNumberFormat="1" applyFont="1" applyFill="1" applyBorder="1" applyAlignment="1">
      <alignment wrapText="1"/>
    </xf>
    <xf numFmtId="164" fontId="0" fillId="35" borderId="65" xfId="0" applyNumberFormat="1" applyFont="1" applyFill="1" applyBorder="1" applyAlignment="1">
      <alignment horizontal="center" wrapText="1"/>
    </xf>
    <xf numFmtId="0" fontId="0" fillId="36" borderId="28" xfId="0" applyFont="1" applyFill="1" applyBorder="1" applyAlignment="1">
      <alignment wrapText="1"/>
    </xf>
    <xf numFmtId="0" fontId="0" fillId="36" borderId="27" xfId="0" applyFont="1" applyFill="1" applyBorder="1" applyAlignment="1">
      <alignment wrapText="1"/>
    </xf>
    <xf numFmtId="0" fontId="0" fillId="36" borderId="65" xfId="0" applyFont="1" applyFill="1" applyBorder="1" applyAlignment="1">
      <alignment wrapText="1"/>
    </xf>
    <xf numFmtId="0" fontId="0" fillId="36" borderId="83" xfId="0" applyFont="1" applyFill="1" applyBorder="1" applyAlignment="1">
      <alignment wrapText="1"/>
    </xf>
    <xf numFmtId="0" fontId="0" fillId="35" borderId="60" xfId="0" applyFont="1" applyFill="1" applyBorder="1" applyAlignment="1">
      <alignment horizontal="left" wrapText="1"/>
    </xf>
    <xf numFmtId="6" fontId="0" fillId="35" borderId="55" xfId="0" applyNumberFormat="1" applyFont="1" applyFill="1" applyBorder="1" applyAlignment="1">
      <alignment wrapText="1"/>
    </xf>
    <xf numFmtId="0" fontId="0" fillId="0" borderId="62" xfId="0" applyBorder="1" applyAlignment="1">
      <alignment horizontal="left" wrapText="1"/>
    </xf>
    <xf numFmtId="164" fontId="0" fillId="1" borderId="63" xfId="0" applyNumberFormat="1" applyFill="1" applyBorder="1" applyAlignment="1">
      <alignment/>
    </xf>
    <xf numFmtId="164" fontId="0" fillId="1" borderId="64" xfId="0" applyNumberFormat="1" applyFill="1" applyBorder="1" applyAlignment="1">
      <alignment/>
    </xf>
    <xf numFmtId="0" fontId="0" fillId="0" borderId="67" xfId="0" applyBorder="1" applyAlignment="1">
      <alignment horizontal="left"/>
    </xf>
    <xf numFmtId="164" fontId="0" fillId="1" borderId="68" xfId="0" applyNumberFormat="1" applyFill="1" applyBorder="1" applyAlignment="1">
      <alignment/>
    </xf>
    <xf numFmtId="164" fontId="0" fillId="1" borderId="69" xfId="0" applyNumberFormat="1" applyFill="1" applyBorder="1" applyAlignment="1">
      <alignment/>
    </xf>
    <xf numFmtId="164" fontId="0" fillId="1" borderId="74" xfId="0" applyNumberFormat="1" applyFill="1" applyBorder="1" applyAlignment="1">
      <alignment/>
    </xf>
    <xf numFmtId="164" fontId="0" fillId="35" borderId="84" xfId="0" applyNumberFormat="1" applyFont="1" applyFill="1" applyBorder="1" applyAlignment="1">
      <alignment wrapText="1"/>
    </xf>
    <xf numFmtId="14" fontId="0" fillId="1" borderId="73" xfId="0" applyNumberFormat="1" applyFont="1" applyFill="1" applyBorder="1" applyAlignment="1">
      <alignment horizontal="center" wrapText="1"/>
    </xf>
    <xf numFmtId="0" fontId="0" fillId="36" borderId="15" xfId="0" applyFont="1" applyFill="1" applyBorder="1" applyAlignment="1">
      <alignment wrapText="1"/>
    </xf>
    <xf numFmtId="0" fontId="0" fillId="36" borderId="15" xfId="0" applyFont="1" applyFill="1" applyBorder="1" applyAlignment="1">
      <alignment horizontal="center" wrapText="1"/>
    </xf>
    <xf numFmtId="0" fontId="0" fillId="1" borderId="80" xfId="0" applyFill="1" applyBorder="1" applyAlignment="1">
      <alignment/>
    </xf>
    <xf numFmtId="164" fontId="0" fillId="35" borderId="79" xfId="0" applyNumberFormat="1" applyFont="1" applyFill="1" applyBorder="1" applyAlignment="1">
      <alignment wrapText="1"/>
    </xf>
    <xf numFmtId="0" fontId="0" fillId="35" borderId="67" xfId="0" applyFont="1" applyFill="1" applyBorder="1" applyAlignment="1">
      <alignment horizontal="left" wrapText="1"/>
    </xf>
    <xf numFmtId="6" fontId="0" fillId="35" borderId="68" xfId="0" applyNumberFormat="1" applyFont="1" applyFill="1" applyBorder="1" applyAlignment="1">
      <alignment wrapText="1"/>
    </xf>
    <xf numFmtId="6" fontId="0" fillId="35" borderId="69" xfId="0" applyNumberFormat="1" applyFont="1" applyFill="1" applyBorder="1" applyAlignment="1">
      <alignment wrapText="1"/>
    </xf>
    <xf numFmtId="0" fontId="0" fillId="35" borderId="42" xfId="0" applyFont="1" applyFill="1" applyBorder="1" applyAlignment="1">
      <alignment wrapText="1"/>
    </xf>
    <xf numFmtId="6" fontId="0" fillId="35" borderId="74" xfId="0" applyNumberFormat="1" applyFont="1" applyFill="1" applyBorder="1" applyAlignment="1">
      <alignment wrapText="1"/>
    </xf>
    <xf numFmtId="0" fontId="0" fillId="36" borderId="85" xfId="0" applyFont="1" applyFill="1" applyBorder="1" applyAlignment="1">
      <alignment wrapText="1"/>
    </xf>
    <xf numFmtId="0" fontId="0" fillId="36" borderId="85" xfId="0" applyFont="1" applyFill="1" applyBorder="1" applyAlignment="1">
      <alignment horizontal="center" wrapText="1"/>
    </xf>
    <xf numFmtId="0" fontId="0" fillId="1" borderId="86" xfId="0" applyFill="1" applyBorder="1" applyAlignment="1">
      <alignment/>
    </xf>
    <xf numFmtId="6" fontId="0" fillId="35" borderId="64" xfId="0" applyNumberFormat="1" applyFont="1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6" borderId="68" xfId="0" applyFont="1" applyFill="1" applyBorder="1" applyAlignment="1">
      <alignment wrapText="1"/>
    </xf>
    <xf numFmtId="0" fontId="0" fillId="36" borderId="69" xfId="0" applyFont="1" applyFill="1" applyBorder="1" applyAlignment="1">
      <alignment wrapText="1"/>
    </xf>
    <xf numFmtId="0" fontId="0" fillId="36" borderId="42" xfId="0" applyFont="1" applyFill="1" applyBorder="1" applyAlignment="1">
      <alignment wrapText="1"/>
    </xf>
    <xf numFmtId="0" fontId="0" fillId="35" borderId="68" xfId="0" applyFont="1" applyFill="1" applyBorder="1" applyAlignment="1">
      <alignment horizontal="center" wrapText="1"/>
    </xf>
    <xf numFmtId="0" fontId="0" fillId="35" borderId="87" xfId="0" applyFont="1" applyFill="1" applyBorder="1" applyAlignment="1">
      <alignment wrapText="1"/>
    </xf>
    <xf numFmtId="6" fontId="0" fillId="35" borderId="88" xfId="0" applyNumberFormat="1" applyFont="1" applyFill="1" applyBorder="1" applyAlignment="1">
      <alignment wrapText="1"/>
    </xf>
    <xf numFmtId="164" fontId="0" fillId="35" borderId="89" xfId="0" applyNumberFormat="1" applyFont="1" applyFill="1" applyBorder="1" applyAlignment="1">
      <alignment wrapText="1"/>
    </xf>
    <xf numFmtId="14" fontId="0" fillId="1" borderId="90" xfId="0" applyNumberFormat="1" applyFont="1" applyFill="1" applyBorder="1" applyAlignment="1">
      <alignment horizontal="center" wrapText="1"/>
    </xf>
    <xf numFmtId="0" fontId="5" fillId="35" borderId="87" xfId="0" applyFont="1" applyFill="1" applyBorder="1" applyAlignment="1">
      <alignment horizontal="left" wrapText="1"/>
    </xf>
    <xf numFmtId="6" fontId="5" fillId="35" borderId="91" xfId="0" applyNumberFormat="1" applyFont="1" applyFill="1" applyBorder="1" applyAlignment="1">
      <alignment wrapText="1"/>
    </xf>
    <xf numFmtId="6" fontId="5" fillId="35" borderId="92" xfId="0" applyNumberFormat="1" applyFont="1" applyFill="1" applyBorder="1" applyAlignment="1">
      <alignment wrapText="1"/>
    </xf>
    <xf numFmtId="14" fontId="5" fillId="36" borderId="93" xfId="0" applyNumberFormat="1" applyFont="1" applyFill="1" applyBorder="1" applyAlignment="1">
      <alignment horizontal="center" wrapText="1"/>
    </xf>
    <xf numFmtId="0" fontId="0" fillId="1" borderId="94" xfId="0" applyFill="1" applyBorder="1" applyAlignment="1">
      <alignment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6" fontId="0" fillId="0" borderId="0" xfId="0" applyNumberFormat="1" applyAlignment="1">
      <alignment/>
    </xf>
    <xf numFmtId="0" fontId="28" fillId="0" borderId="0" xfId="0" applyFont="1" applyAlignment="1">
      <alignment/>
    </xf>
    <xf numFmtId="0" fontId="29" fillId="0" borderId="20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vertical="top" wrapText="1"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30" fillId="0" borderId="59" xfId="0" applyFont="1" applyBorder="1" applyAlignment="1">
      <alignment horizontal="center" wrapText="1"/>
    </xf>
    <xf numFmtId="3" fontId="30" fillId="0" borderId="59" xfId="0" applyNumberFormat="1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16" fontId="30" fillId="0" borderId="23" xfId="0" applyNumberFormat="1" applyFont="1" applyBorder="1" applyAlignment="1" quotePrefix="1">
      <alignment horizontal="center" wrapText="1"/>
    </xf>
    <xf numFmtId="3" fontId="30" fillId="0" borderId="23" xfId="0" applyNumberFormat="1" applyFont="1" applyBorder="1" applyAlignment="1">
      <alignment horizontal="center" wrapText="1"/>
    </xf>
    <xf numFmtId="0" fontId="30" fillId="0" borderId="23" xfId="0" applyFont="1" applyBorder="1" applyAlignment="1" quotePrefix="1">
      <alignment horizontal="center" wrapText="1"/>
    </xf>
    <xf numFmtId="0" fontId="30" fillId="0" borderId="19" xfId="0" applyFont="1" applyBorder="1" applyAlignment="1">
      <alignment horizontal="center" wrapText="1"/>
    </xf>
    <xf numFmtId="3" fontId="30" fillId="0" borderId="19" xfId="0" applyNumberFormat="1" applyFont="1" applyBorder="1" applyAlignment="1">
      <alignment horizontal="center" wrapText="1"/>
    </xf>
    <xf numFmtId="16" fontId="30" fillId="0" borderId="59" xfId="0" applyNumberFormat="1" applyFont="1" applyBorder="1" applyAlignment="1" quotePrefix="1">
      <alignment horizontal="center" wrapText="1"/>
    </xf>
    <xf numFmtId="17" fontId="30" fillId="0" borderId="23" xfId="0" applyNumberFormat="1" applyFont="1" applyBorder="1" applyAlignment="1" quotePrefix="1">
      <alignment horizontal="center" wrapText="1"/>
    </xf>
    <xf numFmtId="3" fontId="30" fillId="0" borderId="95" xfId="0" applyNumberFormat="1" applyFont="1" applyBorder="1" applyAlignment="1">
      <alignment horizontal="center" wrapText="1"/>
    </xf>
    <xf numFmtId="0" fontId="30" fillId="0" borderId="0" xfId="0" applyFont="1" applyFill="1" applyBorder="1" applyAlignment="1">
      <alignment horizontal="right" vertical="top" wrapText="1"/>
    </xf>
    <xf numFmtId="0" fontId="30" fillId="0" borderId="44" xfId="0" applyFont="1" applyFill="1" applyBorder="1" applyAlignment="1">
      <alignment horizontal="right" vertical="top" wrapText="1"/>
    </xf>
    <xf numFmtId="3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175" fontId="0" fillId="0" borderId="0" xfId="44" applyNumberFormat="1" applyAlignment="1">
      <alignment/>
    </xf>
    <xf numFmtId="175" fontId="5" fillId="0" borderId="0" xfId="44" applyNumberFormat="1" applyFont="1" applyAlignment="1">
      <alignment/>
    </xf>
    <xf numFmtId="0" fontId="31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75" fontId="5" fillId="0" borderId="15" xfId="44" applyNumberFormat="1" applyFont="1" applyBorder="1" applyAlignment="1">
      <alignment horizontal="center"/>
    </xf>
    <xf numFmtId="175" fontId="5" fillId="0" borderId="15" xfId="44" applyNumberFormat="1" applyFont="1" applyBorder="1" applyAlignment="1">
      <alignment/>
    </xf>
    <xf numFmtId="166" fontId="0" fillId="0" borderId="15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175" fontId="0" fillId="0" borderId="15" xfId="44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5" fontId="0" fillId="0" borderId="0" xfId="44" applyNumberForma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75" fontId="0" fillId="0" borderId="15" xfId="44" applyNumberFormat="1" applyFill="1" applyBorder="1" applyAlignment="1">
      <alignment/>
    </xf>
    <xf numFmtId="166" fontId="0" fillId="0" borderId="15" xfId="0" applyNumberFormat="1" applyFont="1" applyFill="1" applyBorder="1" applyAlignment="1">
      <alignment horizontal="center"/>
    </xf>
    <xf numFmtId="175" fontId="0" fillId="0" borderId="0" xfId="44" applyNumberFormat="1" applyFont="1" applyFill="1" applyAlignment="1">
      <alignment/>
    </xf>
    <xf numFmtId="175" fontId="0" fillId="0" borderId="0" xfId="44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0" fontId="32" fillId="0" borderId="0" xfId="0" applyFont="1" applyAlignment="1">
      <alignment/>
    </xf>
    <xf numFmtId="0" fontId="18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6" fontId="0" fillId="0" borderId="0" xfId="0" applyNumberFormat="1" applyFont="1" applyAlignment="1">
      <alignment/>
    </xf>
    <xf numFmtId="44" fontId="5" fillId="37" borderId="27" xfId="44" applyFont="1" applyFill="1" applyBorder="1" applyAlignment="1">
      <alignment horizontal="center" wrapText="1"/>
    </xf>
    <xf numFmtId="44" fontId="5" fillId="37" borderId="28" xfId="44" applyFont="1" applyFill="1" applyBorder="1" applyAlignment="1">
      <alignment horizontal="center" wrapText="1"/>
    </xf>
    <xf numFmtId="44" fontId="0" fillId="34" borderId="26" xfId="44" applyFill="1" applyBorder="1" applyAlignment="1">
      <alignment wrapText="1"/>
    </xf>
    <xf numFmtId="44" fontId="0" fillId="34" borderId="40" xfId="44" applyFill="1" applyBorder="1" applyAlignment="1">
      <alignment wrapText="1"/>
    </xf>
    <xf numFmtId="44" fontId="0" fillId="34" borderId="96" xfId="44" applyFill="1" applyBorder="1" applyAlignment="1">
      <alignment wrapText="1"/>
    </xf>
    <xf numFmtId="44" fontId="0" fillId="34" borderId="26" xfId="44" applyFont="1" applyFill="1" applyBorder="1" applyAlignment="1">
      <alignment wrapText="1"/>
    </xf>
    <xf numFmtId="44" fontId="0" fillId="34" borderId="10" xfId="44" applyFont="1" applyFill="1" applyBorder="1" applyAlignment="1">
      <alignment wrapText="1"/>
    </xf>
    <xf numFmtId="44" fontId="13" fillId="0" borderId="97" xfId="44" applyFont="1" applyFill="1" applyBorder="1" applyAlignment="1">
      <alignment wrapText="1"/>
    </xf>
    <xf numFmtId="44" fontId="0" fillId="0" borderId="98" xfId="44" applyFill="1" applyBorder="1" applyAlignment="1">
      <alignment wrapText="1"/>
    </xf>
    <xf numFmtId="44" fontId="0" fillId="0" borderId="97" xfId="44" applyFill="1" applyBorder="1" applyAlignment="1">
      <alignment wrapText="1"/>
    </xf>
    <xf numFmtId="44" fontId="0" fillId="0" borderId="98" xfId="44" applyFill="1" applyBorder="1" applyAlignment="1">
      <alignment/>
    </xf>
    <xf numFmtId="0" fontId="0" fillId="0" borderId="97" xfId="0" applyFill="1" applyBorder="1" applyAlignment="1">
      <alignment/>
    </xf>
    <xf numFmtId="0" fontId="0" fillId="0" borderId="98" xfId="0" applyFill="1" applyBorder="1" applyAlignment="1">
      <alignment/>
    </xf>
    <xf numFmtId="44" fontId="0" fillId="0" borderId="11" xfId="44" applyBorder="1" applyAlignment="1">
      <alignment/>
    </xf>
    <xf numFmtId="44" fontId="0" fillId="34" borderId="40" xfId="44" applyFont="1" applyFill="1" applyBorder="1" applyAlignment="1">
      <alignment wrapText="1"/>
    </xf>
    <xf numFmtId="44" fontId="0" fillId="34" borderId="33" xfId="44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4" fontId="0" fillId="0" borderId="30" xfId="44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44" fontId="5" fillId="34" borderId="26" xfId="44" applyFont="1" applyFill="1" applyBorder="1" applyAlignment="1">
      <alignment wrapText="1"/>
    </xf>
    <xf numFmtId="44" fontId="5" fillId="0" borderId="99" xfId="44" applyFont="1" applyFill="1" applyBorder="1" applyAlignment="1">
      <alignment/>
    </xf>
    <xf numFmtId="44" fontId="5" fillId="0" borderId="0" xfId="44" applyFont="1" applyAlignment="1">
      <alignment horizontal="right" wrapText="1"/>
    </xf>
    <xf numFmtId="0" fontId="4" fillId="0" borderId="0" xfId="0" applyFont="1" applyFill="1" applyAlignment="1">
      <alignment/>
    </xf>
    <xf numFmtId="44" fontId="0" fillId="34" borderId="0" xfId="44" applyFill="1" applyAlignment="1">
      <alignment wrapText="1"/>
    </xf>
    <xf numFmtId="44" fontId="0" fillId="34" borderId="34" xfId="44" applyFill="1" applyBorder="1" applyAlignment="1">
      <alignment wrapText="1"/>
    </xf>
    <xf numFmtId="44" fontId="5" fillId="34" borderId="34" xfId="44" applyFont="1" applyFill="1" applyBorder="1" applyAlignment="1">
      <alignment wrapText="1"/>
    </xf>
    <xf numFmtId="16" fontId="0" fillId="0" borderId="0" xfId="0" applyNumberFormat="1" applyAlignment="1">
      <alignment/>
    </xf>
    <xf numFmtId="175" fontId="0" fillId="0" borderId="52" xfId="44" applyNumberFormat="1" applyFont="1" applyBorder="1" applyAlignment="1">
      <alignment/>
    </xf>
    <xf numFmtId="44" fontId="0" fillId="0" borderId="0" xfId="44" applyFont="1" applyAlignment="1">
      <alignment/>
    </xf>
    <xf numFmtId="44" fontId="5" fillId="33" borderId="100" xfId="44" applyFont="1" applyFill="1" applyBorder="1" applyAlignment="1">
      <alignment/>
    </xf>
    <xf numFmtId="44" fontId="5" fillId="37" borderId="101" xfId="44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19" xfId="0" applyNumberFormat="1" applyBorder="1" applyAlignment="1">
      <alignment/>
    </xf>
    <xf numFmtId="44" fontId="5" fillId="37" borderId="102" xfId="44" applyFont="1" applyFill="1" applyBorder="1" applyAlignment="1">
      <alignment/>
    </xf>
    <xf numFmtId="44" fontId="5" fillId="37" borderId="103" xfId="44" applyFont="1" applyFill="1" applyBorder="1" applyAlignment="1">
      <alignment/>
    </xf>
    <xf numFmtId="0" fontId="0" fillId="37" borderId="104" xfId="0" applyFill="1" applyBorder="1" applyAlignment="1">
      <alignment/>
    </xf>
    <xf numFmtId="0" fontId="0" fillId="37" borderId="103" xfId="0" applyFill="1" applyBorder="1" applyAlignment="1">
      <alignment/>
    </xf>
    <xf numFmtId="177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0" fillId="0" borderId="0" xfId="44" applyFont="1" applyAlignment="1">
      <alignment wrapText="1"/>
    </xf>
    <xf numFmtId="4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8" fontId="3" fillId="0" borderId="0" xfId="0" applyNumberFormat="1" applyFont="1" applyFill="1" applyAlignment="1">
      <alignment horizontal="right"/>
    </xf>
    <xf numFmtId="8" fontId="3" fillId="0" borderId="0" xfId="0" applyNumberFormat="1" applyFont="1" applyBorder="1" applyAlignment="1">
      <alignment/>
    </xf>
    <xf numFmtId="8" fontId="0" fillId="0" borderId="0" xfId="0" applyNumberFormat="1" applyAlignment="1">
      <alignment/>
    </xf>
    <xf numFmtId="166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5" fillId="37" borderId="105" xfId="0" applyFont="1" applyFill="1" applyBorder="1" applyAlignment="1">
      <alignment horizontal="center"/>
    </xf>
    <xf numFmtId="0" fontId="0" fillId="37" borderId="106" xfId="0" applyFill="1" applyBorder="1" applyAlignment="1">
      <alignment horizontal="center"/>
    </xf>
    <xf numFmtId="44" fontId="5" fillId="33" borderId="56" xfId="44" applyFont="1" applyFill="1" applyBorder="1" applyAlignment="1">
      <alignment horizontal="center" wrapText="1"/>
    </xf>
    <xf numFmtId="44" fontId="5" fillId="33" borderId="57" xfId="44" applyFont="1" applyFill="1" applyBorder="1" applyAlignment="1">
      <alignment horizontal="center" wrapText="1"/>
    </xf>
    <xf numFmtId="44" fontId="5" fillId="33" borderId="59" xfId="44" applyFont="1" applyFill="1" applyBorder="1" applyAlignment="1">
      <alignment horizontal="center" wrapText="1"/>
    </xf>
    <xf numFmtId="0" fontId="5" fillId="37" borderId="56" xfId="0" applyFont="1" applyFill="1" applyBorder="1" applyAlignment="1">
      <alignment horizontal="center"/>
    </xf>
    <xf numFmtId="0" fontId="5" fillId="37" borderId="57" xfId="0" applyFont="1" applyFill="1" applyBorder="1" applyAlignment="1">
      <alignment horizontal="center"/>
    </xf>
    <xf numFmtId="0" fontId="5" fillId="37" borderId="59" xfId="0" applyFont="1" applyFill="1" applyBorder="1" applyAlignment="1">
      <alignment horizontal="center"/>
    </xf>
    <xf numFmtId="44" fontId="5" fillId="33" borderId="11" xfId="44" applyFont="1" applyFill="1" applyBorder="1" applyAlignment="1">
      <alignment horizontal="center" wrapText="1"/>
    </xf>
    <xf numFmtId="44" fontId="5" fillId="33" borderId="39" xfId="44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5" fillId="33" borderId="37" xfId="44" applyFont="1" applyFill="1" applyBorder="1" applyAlignment="1">
      <alignment horizontal="center" wrapText="1"/>
    </xf>
    <xf numFmtId="44" fontId="5" fillId="33" borderId="38" xfId="44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44" fontId="5" fillId="37" borderId="105" xfId="44" applyFont="1" applyFill="1" applyBorder="1" applyAlignment="1">
      <alignment horizontal="center" wrapText="1"/>
    </xf>
    <xf numFmtId="44" fontId="5" fillId="37" borderId="106" xfId="44" applyFont="1" applyFill="1" applyBorder="1" applyAlignment="1">
      <alignment horizontal="center" wrapText="1"/>
    </xf>
    <xf numFmtId="44" fontId="5" fillId="37" borderId="107" xfId="44" applyFont="1" applyFill="1" applyBorder="1" applyAlignment="1">
      <alignment horizontal="center" wrapText="1"/>
    </xf>
    <xf numFmtId="44" fontId="5" fillId="33" borderId="105" xfId="44" applyFont="1" applyFill="1" applyBorder="1" applyAlignment="1">
      <alignment horizontal="center" wrapText="1"/>
    </xf>
    <xf numFmtId="44" fontId="5" fillId="33" borderId="106" xfId="44" applyFont="1" applyFill="1" applyBorder="1" applyAlignment="1">
      <alignment horizontal="center" wrapText="1"/>
    </xf>
    <xf numFmtId="0" fontId="5" fillId="33" borderId="105" xfId="0" applyFont="1" applyFill="1" applyBorder="1" applyAlignment="1">
      <alignment horizontal="center"/>
    </xf>
    <xf numFmtId="0" fontId="0" fillId="33" borderId="106" xfId="0" applyFill="1" applyBorder="1" applyAlignment="1">
      <alignment horizontal="center"/>
    </xf>
    <xf numFmtId="44" fontId="5" fillId="33" borderId="108" xfId="44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30" fillId="0" borderId="56" xfId="0" applyFont="1" applyBorder="1" applyAlignment="1">
      <alignment horizontal="left" vertical="top" wrapText="1"/>
    </xf>
    <xf numFmtId="0" fontId="30" fillId="0" borderId="59" xfId="0" applyFont="1" applyBorder="1" applyAlignment="1">
      <alignment horizontal="left" vertical="top" wrapText="1"/>
    </xf>
    <xf numFmtId="0" fontId="30" fillId="0" borderId="56" xfId="0" applyFont="1" applyBorder="1" applyAlignment="1">
      <alignment vertical="top" wrapText="1"/>
    </xf>
    <xf numFmtId="0" fontId="30" fillId="0" borderId="59" xfId="0" applyFont="1" applyBorder="1" applyAlignment="1">
      <alignment vertical="top" wrapText="1"/>
    </xf>
    <xf numFmtId="0" fontId="29" fillId="0" borderId="56" xfId="0" applyFont="1" applyBorder="1" applyAlignment="1">
      <alignment horizontal="center" wrapText="1"/>
    </xf>
    <xf numFmtId="0" fontId="29" fillId="0" borderId="59" xfId="0" applyFont="1" applyBorder="1" applyAlignment="1">
      <alignment horizontal="center" wrapText="1"/>
    </xf>
    <xf numFmtId="0" fontId="30" fillId="0" borderId="109" xfId="0" applyFont="1" applyBorder="1" applyAlignment="1">
      <alignment horizontal="center" wrapText="1"/>
    </xf>
    <xf numFmtId="0" fontId="30" fillId="0" borderId="110" xfId="0" applyFont="1" applyBorder="1" applyAlignment="1">
      <alignment horizontal="center" wrapText="1"/>
    </xf>
    <xf numFmtId="3" fontId="30" fillId="0" borderId="109" xfId="0" applyNumberFormat="1" applyFont="1" applyBorder="1" applyAlignment="1">
      <alignment horizontal="center" wrapText="1"/>
    </xf>
    <xf numFmtId="3" fontId="30" fillId="0" borderId="110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111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9" fillId="0" borderId="44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0" fillId="0" borderId="109" xfId="0" applyBorder="1" applyAlignment="1">
      <alignment horizontal="center" vertical="center" textRotation="90"/>
    </xf>
    <xf numFmtId="0" fontId="0" fillId="0" borderId="112" xfId="0" applyBorder="1" applyAlignment="1">
      <alignment horizontal="center" vertical="center" textRotation="90"/>
    </xf>
    <xf numFmtId="0" fontId="0" fillId="0" borderId="110" xfId="0" applyBorder="1" applyAlignment="1">
      <alignment horizontal="center" vertical="center" textRotation="90"/>
    </xf>
    <xf numFmtId="0" fontId="29" fillId="0" borderId="109" xfId="0" applyFont="1" applyBorder="1" applyAlignment="1">
      <alignment horizontal="center" wrapText="1"/>
    </xf>
    <xf numFmtId="0" fontId="29" fillId="0" borderId="110" xfId="0" applyFont="1" applyBorder="1" applyAlignment="1">
      <alignment horizontal="center" wrapText="1"/>
    </xf>
    <xf numFmtId="0" fontId="30" fillId="0" borderId="109" xfId="0" applyFont="1" applyBorder="1" applyAlignment="1">
      <alignment vertical="top" wrapText="1"/>
    </xf>
    <xf numFmtId="0" fontId="30" fillId="0" borderId="110" xfId="0" applyFont="1" applyBorder="1" applyAlignment="1">
      <alignment vertical="top" wrapText="1"/>
    </xf>
    <xf numFmtId="0" fontId="30" fillId="0" borderId="20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0" fontId="5" fillId="0" borderId="113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35" borderId="116" xfId="0" applyFont="1" applyFill="1" applyBorder="1" applyAlignment="1">
      <alignment horizontal="center" vertical="center" wrapText="1"/>
    </xf>
    <xf numFmtId="0" fontId="5" fillId="35" borderId="117" xfId="0" applyFont="1" applyFill="1" applyBorder="1" applyAlignment="1">
      <alignment horizontal="center" vertical="center" wrapText="1"/>
    </xf>
    <xf numFmtId="0" fontId="5" fillId="35" borderId="118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wrapText="1"/>
    </xf>
    <xf numFmtId="0" fontId="5" fillId="35" borderId="70" xfId="0" applyFont="1" applyFill="1" applyBorder="1" applyAlignment="1">
      <alignment horizontal="center" wrapText="1"/>
    </xf>
    <xf numFmtId="0" fontId="5" fillId="35" borderId="55" xfId="0" applyFont="1" applyFill="1" applyBorder="1" applyAlignment="1">
      <alignment horizontal="center" wrapText="1"/>
    </xf>
    <xf numFmtId="0" fontId="5" fillId="35" borderId="68" xfId="0" applyFont="1" applyFill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35" borderId="38" xfId="0" applyFont="1" applyFill="1" applyBorder="1" applyAlignment="1">
      <alignment horizontal="center" wrapText="1"/>
    </xf>
    <xf numFmtId="0" fontId="5" fillId="35" borderId="42" xfId="0" applyFont="1" applyFill="1" applyBorder="1" applyAlignment="1">
      <alignment horizontal="center" wrapText="1"/>
    </xf>
    <xf numFmtId="0" fontId="18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zoomScale="80" zoomScaleNormal="80" zoomScalePageLayoutView="0" workbookViewId="0" topLeftCell="B1">
      <selection activeCell="T31" sqref="T31"/>
    </sheetView>
  </sheetViews>
  <sheetFormatPr defaultColWidth="9.140625" defaultRowHeight="12.75"/>
  <cols>
    <col min="1" max="1" width="7.7109375" style="0" customWidth="1"/>
    <col min="2" max="2" width="5.8515625" style="0" customWidth="1"/>
    <col min="3" max="3" width="33.28125" style="0" customWidth="1"/>
    <col min="4" max="4" width="12.8515625" style="0" customWidth="1"/>
    <col min="5" max="5" width="1.421875" style="0" customWidth="1"/>
    <col min="6" max="6" width="10.421875" style="0" customWidth="1"/>
    <col min="7" max="11" width="16.140625" style="0" hidden="1" customWidth="1"/>
    <col min="12" max="13" width="16.421875" style="0" customWidth="1"/>
    <col min="14" max="14" width="16.57421875" style="0" customWidth="1"/>
    <col min="15" max="15" width="16.28125" style="0" customWidth="1"/>
    <col min="16" max="16" width="17.140625" style="0" customWidth="1"/>
    <col min="17" max="18" width="14.57421875" style="0" hidden="1" customWidth="1"/>
    <col min="19" max="19" width="23.00390625" style="0" customWidth="1"/>
    <col min="20" max="20" width="18.00390625" style="0" customWidth="1"/>
    <col min="21" max="21" width="12.7109375" style="0" customWidth="1"/>
    <col min="22" max="22" width="18.7109375" style="0" customWidth="1"/>
    <col min="23" max="23" width="10.7109375" style="0" customWidth="1"/>
    <col min="24" max="24" width="11.140625" style="0" customWidth="1"/>
    <col min="25" max="25" width="10.7109375" style="0" customWidth="1"/>
    <col min="26" max="26" width="14.57421875" style="0" customWidth="1"/>
    <col min="29" max="29" width="10.00390625" style="0" customWidth="1"/>
    <col min="30" max="30" width="11.28125" style="0" hidden="1" customWidth="1"/>
  </cols>
  <sheetData>
    <row r="1" spans="3:9" ht="12.75">
      <c r="C1" s="397" t="s">
        <v>430</v>
      </c>
      <c r="D1" s="397"/>
      <c r="E1" s="397"/>
      <c r="F1" s="398"/>
      <c r="G1" s="20"/>
      <c r="H1" s="20"/>
      <c r="I1" s="20"/>
    </row>
    <row r="2" ht="19.5" customHeight="1">
      <c r="C2" s="33">
        <f>P32</f>
        <v>714414</v>
      </c>
    </row>
    <row r="3" spans="1:30" s="1" customFormat="1" ht="41.25" customHeight="1">
      <c r="A3" s="9" t="s">
        <v>9</v>
      </c>
      <c r="B3" s="9" t="s">
        <v>8</v>
      </c>
      <c r="C3" s="9" t="s">
        <v>0</v>
      </c>
      <c r="D3" s="10" t="s">
        <v>3</v>
      </c>
      <c r="E3" s="10"/>
      <c r="F3" s="10" t="s">
        <v>1</v>
      </c>
      <c r="G3" s="10" t="s">
        <v>386</v>
      </c>
      <c r="H3" s="10" t="s">
        <v>385</v>
      </c>
      <c r="I3" s="10" t="s">
        <v>381</v>
      </c>
      <c r="J3" s="10" t="s">
        <v>110</v>
      </c>
      <c r="K3" s="10" t="s">
        <v>400</v>
      </c>
      <c r="L3" s="10" t="s">
        <v>404</v>
      </c>
      <c r="M3" s="10" t="s">
        <v>411</v>
      </c>
      <c r="N3" s="10" t="s">
        <v>432</v>
      </c>
      <c r="O3" s="10" t="s">
        <v>15</v>
      </c>
      <c r="P3" s="10" t="s">
        <v>413</v>
      </c>
      <c r="Q3" s="10" t="s">
        <v>395</v>
      </c>
      <c r="R3" s="10" t="s">
        <v>396</v>
      </c>
      <c r="S3" s="10" t="s">
        <v>420</v>
      </c>
      <c r="T3" s="10" t="s">
        <v>406</v>
      </c>
      <c r="U3" s="10" t="s">
        <v>423</v>
      </c>
      <c r="V3" s="37" t="s">
        <v>2</v>
      </c>
      <c r="AA3" s="37"/>
      <c r="AB3" s="37"/>
      <c r="AC3" s="37"/>
      <c r="AD3" s="37"/>
    </row>
    <row r="4" spans="1:30" ht="12.75">
      <c r="A4" t="s">
        <v>10</v>
      </c>
      <c r="B4">
        <v>2005</v>
      </c>
      <c r="C4" s="2" t="s">
        <v>12</v>
      </c>
      <c r="D4" s="46">
        <f>MDSS!E61</f>
        <v>96700</v>
      </c>
      <c r="E4" s="47"/>
      <c r="F4" s="48"/>
      <c r="G4" s="48"/>
      <c r="H4" s="48"/>
      <c r="I4" s="48"/>
      <c r="J4" s="49">
        <v>-12341</v>
      </c>
      <c r="K4" s="49">
        <v>-15701</v>
      </c>
      <c r="L4" s="49">
        <v>-19041.87</v>
      </c>
      <c r="M4" s="49">
        <v>-10641</v>
      </c>
      <c r="N4" s="49">
        <v>-1702</v>
      </c>
      <c r="O4" s="43">
        <f aca="true" t="shared" si="0" ref="O4:O21">IF(F4="",SUM(D4:N4),SUM(F4:N4))</f>
        <v>37273.130000000005</v>
      </c>
      <c r="P4" s="39">
        <v>-1702</v>
      </c>
      <c r="Q4" s="39"/>
      <c r="R4" s="39"/>
      <c r="S4" s="39">
        <f>P4-N4</f>
        <v>0</v>
      </c>
      <c r="T4" s="39">
        <v>0</v>
      </c>
      <c r="U4" s="39">
        <v>0</v>
      </c>
      <c r="V4" s="54" t="s">
        <v>431</v>
      </c>
      <c r="AA4" s="14"/>
      <c r="AB4" s="14"/>
      <c r="AC4" s="14"/>
      <c r="AD4" s="14"/>
    </row>
    <row r="5" spans="1:30" ht="12.75">
      <c r="A5" t="s">
        <v>10</v>
      </c>
      <c r="B5">
        <v>2005</v>
      </c>
      <c r="C5" s="2" t="s">
        <v>13</v>
      </c>
      <c r="D5" s="46">
        <f>PCPS!B66</f>
        <v>96625</v>
      </c>
      <c r="E5" s="47"/>
      <c r="F5" s="48"/>
      <c r="G5" s="48"/>
      <c r="H5" s="48"/>
      <c r="I5" s="48"/>
      <c r="J5" s="49">
        <v>-7042</v>
      </c>
      <c r="K5" s="49">
        <v>-12392</v>
      </c>
      <c r="L5" s="49">
        <v>-1262.35</v>
      </c>
      <c r="M5" s="49">
        <v>0</v>
      </c>
      <c r="N5" s="49">
        <v>0</v>
      </c>
      <c r="O5" s="43">
        <f t="shared" si="0"/>
        <v>75928.65</v>
      </c>
      <c r="P5" s="39">
        <v>-9000</v>
      </c>
      <c r="Q5" s="39"/>
      <c r="R5" s="39"/>
      <c r="S5" s="39">
        <f aca="true" t="shared" si="1" ref="S5:S23">P5-N5</f>
        <v>-9000</v>
      </c>
      <c r="T5" s="39">
        <f>SUM(O5:P5)</f>
        <v>66928.65</v>
      </c>
      <c r="U5" s="39">
        <f>T5</f>
        <v>66928.65</v>
      </c>
      <c r="V5" s="54" t="s">
        <v>403</v>
      </c>
      <c r="AA5" s="14"/>
      <c r="AB5" s="14"/>
      <c r="AC5" s="14"/>
      <c r="AD5" s="14"/>
    </row>
    <row r="6" spans="1:30" ht="12.75">
      <c r="A6" s="143" t="s">
        <v>431</v>
      </c>
      <c r="B6">
        <v>2006</v>
      </c>
      <c r="C6" s="2" t="s">
        <v>20</v>
      </c>
      <c r="D6" s="46">
        <f>SPMT!N38</f>
        <v>85150</v>
      </c>
      <c r="E6" s="47"/>
      <c r="J6" s="393" t="s">
        <v>410</v>
      </c>
      <c r="K6" s="49">
        <v>-28056</v>
      </c>
      <c r="L6" s="49">
        <v>-10775.72</v>
      </c>
      <c r="M6" s="49">
        <v>-38</v>
      </c>
      <c r="N6" s="49">
        <v>-4109</v>
      </c>
      <c r="O6" s="43">
        <f t="shared" si="0"/>
        <v>42171.28</v>
      </c>
      <c r="P6" s="39">
        <v>-4109</v>
      </c>
      <c r="Q6" s="39"/>
      <c r="R6" s="39"/>
      <c r="S6" s="39">
        <f t="shared" si="1"/>
        <v>0</v>
      </c>
      <c r="T6" s="39">
        <v>0</v>
      </c>
      <c r="U6" s="39">
        <f>T6</f>
        <v>0</v>
      </c>
      <c r="V6" s="54" t="s">
        <v>431</v>
      </c>
      <c r="AA6" s="14"/>
      <c r="AB6" s="14"/>
      <c r="AC6" s="14"/>
      <c r="AD6" s="14"/>
    </row>
    <row r="7" spans="1:30" ht="12.75">
      <c r="A7" s="143" t="s">
        <v>431</v>
      </c>
      <c r="B7">
        <v>2006</v>
      </c>
      <c r="C7" s="2" t="s">
        <v>21</v>
      </c>
      <c r="D7" s="46">
        <f>AMG!O37</f>
        <v>83050</v>
      </c>
      <c r="E7" s="47"/>
      <c r="J7" s="393" t="s">
        <v>410</v>
      </c>
      <c r="K7" s="49">
        <v>-18034</v>
      </c>
      <c r="L7" s="49">
        <v>-2181.66</v>
      </c>
      <c r="M7" s="49">
        <v>-2969</v>
      </c>
      <c r="N7" s="49">
        <v>0</v>
      </c>
      <c r="O7" s="43">
        <f t="shared" si="0"/>
        <v>59865.34</v>
      </c>
      <c r="P7" s="39">
        <v>0</v>
      </c>
      <c r="Q7" s="39"/>
      <c r="R7" s="39"/>
      <c r="S7" s="39">
        <f t="shared" si="1"/>
        <v>0</v>
      </c>
      <c r="T7" s="39">
        <f>SUM(O7:P7)</f>
        <v>59865.34</v>
      </c>
      <c r="U7" s="39">
        <f>T7</f>
        <v>59865.34</v>
      </c>
      <c r="V7" s="54" t="s">
        <v>403</v>
      </c>
      <c r="AA7" s="14"/>
      <c r="AB7" s="14"/>
      <c r="AC7" s="14"/>
      <c r="AD7" s="14"/>
    </row>
    <row r="8" spans="1:30" ht="12.75">
      <c r="A8" t="s">
        <v>10</v>
      </c>
      <c r="B8">
        <v>2007</v>
      </c>
      <c r="C8" s="2" t="s">
        <v>401</v>
      </c>
      <c r="D8" s="46">
        <v>75000</v>
      </c>
      <c r="E8" s="47"/>
      <c r="J8" s="393" t="s">
        <v>410</v>
      </c>
      <c r="K8" s="393" t="s">
        <v>410</v>
      </c>
      <c r="L8" s="49">
        <v>-2768.29</v>
      </c>
      <c r="M8" s="49">
        <v>-2577</v>
      </c>
      <c r="N8" s="49">
        <v>-1299</v>
      </c>
      <c r="O8" s="43">
        <f t="shared" si="0"/>
        <v>68355.71</v>
      </c>
      <c r="P8" s="39">
        <f>-LRS!D4</f>
        <v>-19000</v>
      </c>
      <c r="Q8" s="39"/>
      <c r="R8" s="39"/>
      <c r="S8" s="39">
        <f t="shared" si="1"/>
        <v>-17701</v>
      </c>
      <c r="T8" s="39">
        <f>SUM(O8:P8)</f>
        <v>49355.71000000001</v>
      </c>
      <c r="U8" s="39"/>
      <c r="V8" s="54" t="s">
        <v>6</v>
      </c>
      <c r="AA8" s="14"/>
      <c r="AB8" s="14"/>
      <c r="AC8" s="14"/>
      <c r="AD8" s="14"/>
    </row>
    <row r="9" spans="1:30" ht="12.75">
      <c r="A9" t="s">
        <v>10</v>
      </c>
      <c r="B9">
        <v>2007</v>
      </c>
      <c r="C9" s="2" t="s">
        <v>402</v>
      </c>
      <c r="D9" s="46">
        <v>89650</v>
      </c>
      <c r="E9" s="47"/>
      <c r="J9" s="393" t="s">
        <v>410</v>
      </c>
      <c r="K9" s="393" t="s">
        <v>410</v>
      </c>
      <c r="L9" s="49">
        <v>-43425.44</v>
      </c>
      <c r="M9" s="49">
        <v>-779</v>
      </c>
      <c r="N9" s="49">
        <v>-12937</v>
      </c>
      <c r="O9" s="43">
        <f t="shared" si="0"/>
        <v>32508.559999999998</v>
      </c>
      <c r="P9" s="39">
        <f>-SR!D4</f>
        <v>-23350</v>
      </c>
      <c r="Q9" s="39"/>
      <c r="R9" s="39"/>
      <c r="S9" s="39">
        <f t="shared" si="1"/>
        <v>-10413</v>
      </c>
      <c r="T9" s="39">
        <f>SUM(O9:P9)</f>
        <v>9158.559999999998</v>
      </c>
      <c r="U9" s="39"/>
      <c r="V9" s="54" t="s">
        <v>6</v>
      </c>
      <c r="AA9" s="14"/>
      <c r="AB9" s="14"/>
      <c r="AC9" s="14"/>
      <c r="AD9" s="14"/>
    </row>
    <row r="10" spans="1:30" ht="12.75">
      <c r="A10" t="s">
        <v>10</v>
      </c>
      <c r="B10">
        <v>2008</v>
      </c>
      <c r="C10" s="2" t="s">
        <v>407</v>
      </c>
      <c r="D10" s="46">
        <f>UREDMS!E4</f>
        <v>38100</v>
      </c>
      <c r="E10" s="47"/>
      <c r="F10" s="48"/>
      <c r="G10" s="48"/>
      <c r="H10" s="48"/>
      <c r="I10" s="48"/>
      <c r="J10" s="393" t="s">
        <v>410</v>
      </c>
      <c r="K10" s="393" t="s">
        <v>410</v>
      </c>
      <c r="L10" s="49">
        <v>0</v>
      </c>
      <c r="M10" s="49">
        <v>-8388</v>
      </c>
      <c r="N10" s="49">
        <v>-8448</v>
      </c>
      <c r="O10" s="43">
        <f t="shared" si="0"/>
        <v>21264</v>
      </c>
      <c r="P10" s="39">
        <f>-UREDMS!C4</f>
        <v>-21200</v>
      </c>
      <c r="Q10" s="39"/>
      <c r="R10" s="39"/>
      <c r="S10" s="39">
        <f t="shared" si="1"/>
        <v>-12752</v>
      </c>
      <c r="T10" s="39">
        <f>SUM(O10:P10)</f>
        <v>64</v>
      </c>
      <c r="U10" s="39"/>
      <c r="V10" s="54" t="s">
        <v>6</v>
      </c>
      <c r="AA10" s="14"/>
      <c r="AB10" s="14"/>
      <c r="AC10" s="14"/>
      <c r="AD10" s="14"/>
    </row>
    <row r="11" spans="1:30" ht="12.75">
      <c r="A11" t="s">
        <v>10</v>
      </c>
      <c r="B11">
        <v>2008</v>
      </c>
      <c r="C11" s="2" t="s">
        <v>408</v>
      </c>
      <c r="D11" s="46">
        <f>GCEDMS!E4</f>
        <v>41850</v>
      </c>
      <c r="E11" s="47"/>
      <c r="F11" s="48"/>
      <c r="G11" s="48"/>
      <c r="H11" s="48"/>
      <c r="I11" s="48"/>
      <c r="J11" s="393" t="s">
        <v>410</v>
      </c>
      <c r="K11" s="393" t="s">
        <v>410</v>
      </c>
      <c r="L11" s="49">
        <v>0</v>
      </c>
      <c r="M11" s="49">
        <v>-3064</v>
      </c>
      <c r="N11" s="49">
        <v>-3038</v>
      </c>
      <c r="O11" s="43">
        <f t="shared" si="0"/>
        <v>35748</v>
      </c>
      <c r="P11" s="39">
        <f>-GCEDMS!C4</f>
        <v>-14850</v>
      </c>
      <c r="Q11" s="39"/>
      <c r="R11" s="39"/>
      <c r="S11" s="39">
        <f t="shared" si="1"/>
        <v>-11812</v>
      </c>
      <c r="T11" s="39">
        <f aca="true" t="shared" si="2" ref="T11:T21">SUM(O11:P11)</f>
        <v>20898</v>
      </c>
      <c r="U11" s="13"/>
      <c r="V11" s="54" t="s">
        <v>6</v>
      </c>
      <c r="AA11" s="14"/>
      <c r="AB11" s="14"/>
      <c r="AC11" s="14"/>
      <c r="AD11" s="14"/>
    </row>
    <row r="12" spans="1:30" ht="12.75">
      <c r="A12" t="s">
        <v>10</v>
      </c>
      <c r="B12">
        <v>2008</v>
      </c>
      <c r="C12" s="2" t="s">
        <v>409</v>
      </c>
      <c r="D12" s="46">
        <f>EPGT!E4</f>
        <v>37900</v>
      </c>
      <c r="E12" s="47"/>
      <c r="F12" s="48"/>
      <c r="G12" s="48"/>
      <c r="H12" s="48"/>
      <c r="I12" s="48"/>
      <c r="J12" s="393" t="s">
        <v>410</v>
      </c>
      <c r="K12" s="393" t="s">
        <v>410</v>
      </c>
      <c r="L12" s="49">
        <v>0</v>
      </c>
      <c r="M12" s="49">
        <v>-5083</v>
      </c>
      <c r="N12" s="49">
        <v>-3555</v>
      </c>
      <c r="O12" s="43">
        <f t="shared" si="0"/>
        <v>29262</v>
      </c>
      <c r="P12" s="39">
        <f>-EPGT!C4</f>
        <v>-14000</v>
      </c>
      <c r="Q12" s="39"/>
      <c r="R12" s="39"/>
      <c r="S12" s="39">
        <f t="shared" si="1"/>
        <v>-10445</v>
      </c>
      <c r="T12" s="39">
        <f t="shared" si="2"/>
        <v>15262</v>
      </c>
      <c r="U12" s="39"/>
      <c r="V12" s="54" t="s">
        <v>6</v>
      </c>
      <c r="AA12" s="14"/>
      <c r="AB12" s="14"/>
      <c r="AC12" s="14"/>
      <c r="AD12" s="14"/>
    </row>
    <row r="13" spans="1:30" ht="12.75">
      <c r="A13" t="s">
        <v>10</v>
      </c>
      <c r="B13">
        <v>2009</v>
      </c>
      <c r="C13" s="2" t="s">
        <v>412</v>
      </c>
      <c r="D13" s="46">
        <f>TowPlow!D4</f>
        <v>38100</v>
      </c>
      <c r="E13" s="47"/>
      <c r="F13" s="48"/>
      <c r="G13" s="48"/>
      <c r="H13" s="48"/>
      <c r="I13" s="48"/>
      <c r="J13" s="393" t="s">
        <v>410</v>
      </c>
      <c r="K13" s="393" t="s">
        <v>410</v>
      </c>
      <c r="L13" s="393"/>
      <c r="M13" s="49">
        <v>0</v>
      </c>
      <c r="N13" s="49">
        <v>-11016</v>
      </c>
      <c r="O13" s="43">
        <f t="shared" si="0"/>
        <v>27084</v>
      </c>
      <c r="P13" s="39">
        <f>-TowPlow!B4</f>
        <v>-26500</v>
      </c>
      <c r="Q13" s="39"/>
      <c r="R13" s="39"/>
      <c r="S13" s="39">
        <f t="shared" si="1"/>
        <v>-15484</v>
      </c>
      <c r="T13" s="39">
        <f>SUM(O13:P13)</f>
        <v>584</v>
      </c>
      <c r="U13" s="39"/>
      <c r="V13" s="54" t="s">
        <v>6</v>
      </c>
      <c r="AA13" s="14"/>
      <c r="AB13" s="14"/>
      <c r="AC13" s="14"/>
      <c r="AD13" s="14"/>
    </row>
    <row r="14" spans="1:30" ht="12.75">
      <c r="A14" t="s">
        <v>10</v>
      </c>
      <c r="B14">
        <v>2009</v>
      </c>
      <c r="C14" s="2" t="s">
        <v>414</v>
      </c>
      <c r="D14" s="46">
        <v>40000</v>
      </c>
      <c r="E14" s="47" t="s">
        <v>14</v>
      </c>
      <c r="F14" s="48"/>
      <c r="G14" s="48"/>
      <c r="H14" s="48"/>
      <c r="I14" s="48"/>
      <c r="J14" s="393" t="s">
        <v>410</v>
      </c>
      <c r="K14" s="393" t="s">
        <v>410</v>
      </c>
      <c r="L14" s="393"/>
      <c r="M14" s="49">
        <v>0</v>
      </c>
      <c r="N14" s="49">
        <v>0</v>
      </c>
      <c r="O14" s="43">
        <f t="shared" si="0"/>
        <v>40000</v>
      </c>
      <c r="P14" s="39">
        <v>-10000</v>
      </c>
      <c r="Q14" s="39"/>
      <c r="R14" s="39"/>
      <c r="S14" s="39">
        <f t="shared" si="1"/>
        <v>-10000</v>
      </c>
      <c r="T14" s="39">
        <f t="shared" si="2"/>
        <v>30000</v>
      </c>
      <c r="U14" s="39"/>
      <c r="V14" s="54" t="s">
        <v>6</v>
      </c>
      <c r="AA14" s="14"/>
      <c r="AB14" s="14"/>
      <c r="AC14" s="14"/>
      <c r="AD14" s="14"/>
    </row>
    <row r="15" spans="1:30" ht="12.75">
      <c r="A15" t="s">
        <v>10</v>
      </c>
      <c r="B15">
        <v>2010</v>
      </c>
      <c r="C15" s="2" t="s">
        <v>427</v>
      </c>
      <c r="D15" s="46">
        <v>40000</v>
      </c>
      <c r="E15" s="396" t="s">
        <v>14</v>
      </c>
      <c r="F15" s="48"/>
      <c r="G15" s="48"/>
      <c r="H15" s="48"/>
      <c r="I15" s="48"/>
      <c r="J15" s="393"/>
      <c r="K15" s="393"/>
      <c r="L15" s="393"/>
      <c r="M15" s="49"/>
      <c r="N15" s="49"/>
      <c r="O15" s="43">
        <f t="shared" si="0"/>
        <v>40000</v>
      </c>
      <c r="P15" s="39">
        <v>-10000</v>
      </c>
      <c r="Q15" s="39"/>
      <c r="R15" s="39"/>
      <c r="S15" s="39">
        <f t="shared" si="1"/>
        <v>-10000</v>
      </c>
      <c r="T15" s="39">
        <f t="shared" si="2"/>
        <v>30000</v>
      </c>
      <c r="U15" s="39"/>
      <c r="V15" s="54" t="s">
        <v>6</v>
      </c>
      <c r="AA15" s="14"/>
      <c r="AB15" s="14"/>
      <c r="AC15" s="14"/>
      <c r="AD15" s="14"/>
    </row>
    <row r="16" spans="1:30" ht="12.75">
      <c r="A16" t="s">
        <v>10</v>
      </c>
      <c r="B16">
        <v>2010</v>
      </c>
      <c r="C16" s="2" t="s">
        <v>428</v>
      </c>
      <c r="D16" s="46">
        <v>40000</v>
      </c>
      <c r="E16" s="396" t="s">
        <v>14</v>
      </c>
      <c r="F16" s="48"/>
      <c r="G16" s="48"/>
      <c r="H16" s="48"/>
      <c r="I16" s="48"/>
      <c r="J16" s="393"/>
      <c r="K16" s="393"/>
      <c r="L16" s="393"/>
      <c r="M16" s="49"/>
      <c r="N16" s="49"/>
      <c r="O16" s="43">
        <f t="shared" si="0"/>
        <v>40000</v>
      </c>
      <c r="P16" s="39">
        <v>-10000</v>
      </c>
      <c r="Q16" s="39"/>
      <c r="R16" s="39"/>
      <c r="S16" s="39">
        <f t="shared" si="1"/>
        <v>-10000</v>
      </c>
      <c r="T16" s="39">
        <f t="shared" si="2"/>
        <v>30000</v>
      </c>
      <c r="U16" s="39"/>
      <c r="V16" s="54" t="s">
        <v>6</v>
      </c>
      <c r="AA16" s="14"/>
      <c r="AB16" s="14"/>
      <c r="AC16" s="14"/>
      <c r="AD16" s="14"/>
    </row>
    <row r="17" spans="1:30" ht="12.75">
      <c r="A17" t="s">
        <v>10</v>
      </c>
      <c r="B17">
        <v>2010</v>
      </c>
      <c r="C17" s="2" t="s">
        <v>429</v>
      </c>
      <c r="D17" s="46">
        <v>40000</v>
      </c>
      <c r="E17" s="396" t="s">
        <v>14</v>
      </c>
      <c r="F17" s="48"/>
      <c r="G17" s="48"/>
      <c r="H17" s="48"/>
      <c r="I17" s="48"/>
      <c r="J17" s="393"/>
      <c r="K17" s="393"/>
      <c r="L17" s="393"/>
      <c r="M17" s="49"/>
      <c r="N17" s="49"/>
      <c r="O17" s="43">
        <f t="shared" si="0"/>
        <v>40000</v>
      </c>
      <c r="P17" s="39">
        <v>-10000</v>
      </c>
      <c r="Q17" s="39"/>
      <c r="R17" s="39"/>
      <c r="S17" s="39">
        <f t="shared" si="1"/>
        <v>-10000</v>
      </c>
      <c r="T17" s="39">
        <f t="shared" si="2"/>
        <v>30000</v>
      </c>
      <c r="U17" s="39"/>
      <c r="V17" s="54" t="s">
        <v>6</v>
      </c>
      <c r="AA17" s="14"/>
      <c r="AB17" s="14"/>
      <c r="AC17" s="14"/>
      <c r="AD17" s="14"/>
    </row>
    <row r="18" spans="2:30" ht="12.75">
      <c r="B18">
        <v>2011</v>
      </c>
      <c r="C18" s="2"/>
      <c r="D18" s="46">
        <v>10000</v>
      </c>
      <c r="E18" s="47" t="s">
        <v>14</v>
      </c>
      <c r="F18" s="48"/>
      <c r="G18" s="48"/>
      <c r="H18" s="48"/>
      <c r="I18" s="48"/>
      <c r="J18" s="393" t="s">
        <v>410</v>
      </c>
      <c r="K18" s="393" t="s">
        <v>410</v>
      </c>
      <c r="L18" s="393"/>
      <c r="M18" s="49" t="s">
        <v>410</v>
      </c>
      <c r="N18" s="49">
        <v>0</v>
      </c>
      <c r="O18" s="43">
        <f t="shared" si="0"/>
        <v>10000</v>
      </c>
      <c r="P18" s="39">
        <v>-10000</v>
      </c>
      <c r="Q18" s="39"/>
      <c r="R18" s="39"/>
      <c r="S18" s="39">
        <f t="shared" si="1"/>
        <v>-10000</v>
      </c>
      <c r="T18" s="39">
        <f t="shared" si="2"/>
        <v>0</v>
      </c>
      <c r="U18" s="39"/>
      <c r="V18" s="54" t="s">
        <v>6</v>
      </c>
      <c r="AA18" s="14"/>
      <c r="AB18" s="14"/>
      <c r="AC18" s="14"/>
      <c r="AD18" s="14"/>
    </row>
    <row r="19" spans="2:30" ht="12.75">
      <c r="B19">
        <v>2011</v>
      </c>
      <c r="C19" s="2"/>
      <c r="D19" s="46">
        <v>10000</v>
      </c>
      <c r="E19" s="47" t="s">
        <v>14</v>
      </c>
      <c r="F19" s="48"/>
      <c r="G19" s="48"/>
      <c r="H19" s="48"/>
      <c r="I19" s="48"/>
      <c r="J19" s="393"/>
      <c r="K19" s="393"/>
      <c r="L19" s="393"/>
      <c r="M19" s="49" t="s">
        <v>410</v>
      </c>
      <c r="N19" s="49">
        <v>0</v>
      </c>
      <c r="O19" s="43">
        <f t="shared" si="0"/>
        <v>10000</v>
      </c>
      <c r="P19" s="39">
        <v>-10000</v>
      </c>
      <c r="Q19" s="39"/>
      <c r="R19" s="39"/>
      <c r="S19" s="39">
        <f t="shared" si="1"/>
        <v>-10000</v>
      </c>
      <c r="T19" s="39">
        <f t="shared" si="2"/>
        <v>0</v>
      </c>
      <c r="U19" s="39"/>
      <c r="V19" s="54"/>
      <c r="AA19" s="14"/>
      <c r="AB19" s="14"/>
      <c r="AC19" s="14"/>
      <c r="AD19" s="14"/>
    </row>
    <row r="20" spans="2:30" ht="12.75">
      <c r="B20">
        <v>2011</v>
      </c>
      <c r="C20" s="2"/>
      <c r="D20" s="46">
        <v>10000</v>
      </c>
      <c r="E20" s="47" t="s">
        <v>14</v>
      </c>
      <c r="F20" s="48"/>
      <c r="G20" s="48"/>
      <c r="H20" s="48"/>
      <c r="I20" s="48"/>
      <c r="J20" s="393"/>
      <c r="K20" s="393"/>
      <c r="L20" s="393"/>
      <c r="M20" s="49" t="s">
        <v>410</v>
      </c>
      <c r="N20" s="49">
        <v>0</v>
      </c>
      <c r="O20" s="43">
        <f t="shared" si="0"/>
        <v>10000</v>
      </c>
      <c r="P20" s="39">
        <v>-10000</v>
      </c>
      <c r="Q20" s="39"/>
      <c r="R20" s="39"/>
      <c r="S20" s="39">
        <f t="shared" si="1"/>
        <v>-10000</v>
      </c>
      <c r="T20" s="39">
        <f t="shared" si="2"/>
        <v>0</v>
      </c>
      <c r="U20" s="39"/>
      <c r="V20" s="54"/>
      <c r="AA20" s="14"/>
      <c r="AB20" s="14"/>
      <c r="AC20" s="14"/>
      <c r="AD20" s="14"/>
    </row>
    <row r="21" spans="2:30" ht="12.75">
      <c r="B21">
        <v>2011</v>
      </c>
      <c r="C21" s="2" t="s">
        <v>11</v>
      </c>
      <c r="D21" s="46">
        <v>0</v>
      </c>
      <c r="E21" s="47"/>
      <c r="F21" s="48"/>
      <c r="G21" s="48"/>
      <c r="H21" s="48"/>
      <c r="I21" s="48"/>
      <c r="J21" s="49"/>
      <c r="K21" s="49"/>
      <c r="L21" s="393"/>
      <c r="M21" s="49"/>
      <c r="N21" s="49">
        <v>0</v>
      </c>
      <c r="O21" s="43">
        <f t="shared" si="0"/>
        <v>0</v>
      </c>
      <c r="P21" s="39">
        <v>0</v>
      </c>
      <c r="Q21" s="39"/>
      <c r="R21" s="39"/>
      <c r="S21" s="39">
        <f t="shared" si="1"/>
        <v>0</v>
      </c>
      <c r="T21" s="39">
        <f t="shared" si="2"/>
        <v>0</v>
      </c>
      <c r="U21" s="39"/>
      <c r="V21" s="54"/>
      <c r="AA21" s="14"/>
      <c r="AB21" s="14"/>
      <c r="AC21" s="14"/>
      <c r="AD21" s="14"/>
    </row>
    <row r="22" spans="3:30" ht="12.75">
      <c r="C22" s="2" t="s">
        <v>17</v>
      </c>
      <c r="D22" s="38">
        <v>80000</v>
      </c>
      <c r="E22" s="18"/>
      <c r="F22" s="3"/>
      <c r="G22" s="3"/>
      <c r="H22" s="3"/>
      <c r="I22" s="3"/>
      <c r="J22" s="39">
        <v>-21034</v>
      </c>
      <c r="K22" s="39">
        <v>-29643</v>
      </c>
      <c r="L22" s="39">
        <v>-43803.57</v>
      </c>
      <c r="M22" s="39">
        <v>-76313.21</v>
      </c>
      <c r="N22" s="39">
        <v>-24889</v>
      </c>
      <c r="O22" s="43">
        <f>IF(F22="",D22+N22)</f>
        <v>55111</v>
      </c>
      <c r="P22" s="394">
        <v>-85000</v>
      </c>
      <c r="Q22" s="39"/>
      <c r="R22" s="39"/>
      <c r="S22" s="39">
        <f t="shared" si="1"/>
        <v>-60111</v>
      </c>
      <c r="T22" s="39"/>
      <c r="U22" s="39">
        <v>0</v>
      </c>
      <c r="V22" s="54"/>
      <c r="AA22" s="14"/>
      <c r="AB22" s="14"/>
      <c r="AC22" s="14"/>
      <c r="AD22" s="14"/>
    </row>
    <row r="23" spans="3:30" ht="12.75">
      <c r="C23" s="2" t="s">
        <v>16</v>
      </c>
      <c r="D23" s="27">
        <v>40000</v>
      </c>
      <c r="E23" s="44"/>
      <c r="F23" s="27"/>
      <c r="G23" s="27"/>
      <c r="H23" s="27"/>
      <c r="I23" s="27"/>
      <c r="J23" s="40">
        <v>-48926</v>
      </c>
      <c r="K23" s="40">
        <v>-40000</v>
      </c>
      <c r="L23" s="40">
        <v>-6000</v>
      </c>
      <c r="M23" s="40">
        <v>-34627</v>
      </c>
      <c r="N23" s="40">
        <f>+-10403-8368-13561</f>
        <v>-32332</v>
      </c>
      <c r="O23" s="42">
        <f>IF(F23="",D23+N23)</f>
        <v>7668</v>
      </c>
      <c r="P23" s="40">
        <f>-D23</f>
        <v>-40000</v>
      </c>
      <c r="Q23" s="40"/>
      <c r="R23" s="40"/>
      <c r="S23" s="40">
        <f t="shared" si="1"/>
        <v>-7668</v>
      </c>
      <c r="T23" s="40"/>
      <c r="U23" s="40">
        <v>0</v>
      </c>
      <c r="V23" s="54"/>
      <c r="AA23" s="14"/>
      <c r="AB23" s="14"/>
      <c r="AC23" s="14"/>
      <c r="AD23" s="14"/>
    </row>
    <row r="24" spans="3:30" ht="15">
      <c r="C24" s="2"/>
      <c r="D24" s="3"/>
      <c r="E24" s="2"/>
      <c r="F24" s="6"/>
      <c r="G24" s="6"/>
      <c r="H24" s="6"/>
      <c r="I24" s="6"/>
      <c r="J24" s="45">
        <f aca="true" t="shared" si="3" ref="J24:P24">SUM(J4:J23)</f>
        <v>-89343</v>
      </c>
      <c r="K24" s="45">
        <f t="shared" si="3"/>
        <v>-143826</v>
      </c>
      <c r="L24" s="45">
        <f t="shared" si="3"/>
        <v>-129258.9</v>
      </c>
      <c r="M24" s="45">
        <f t="shared" si="3"/>
        <v>-144479.21000000002</v>
      </c>
      <c r="N24" s="45">
        <f t="shared" si="3"/>
        <v>-103325</v>
      </c>
      <c r="O24" s="45">
        <f>SUM(O4:O23)</f>
        <v>682239.6699999999</v>
      </c>
      <c r="P24" s="45">
        <f t="shared" si="3"/>
        <v>-328711</v>
      </c>
      <c r="Q24" s="45"/>
      <c r="R24" s="45"/>
      <c r="S24" s="45">
        <f>SUM(S4:S23)</f>
        <v>-225386</v>
      </c>
      <c r="T24" s="45">
        <f>SUM(T4:T23)</f>
        <v>342116.26</v>
      </c>
      <c r="U24" s="36">
        <f>SUM(U4:U23)</f>
        <v>126793.98999999999</v>
      </c>
      <c r="V24" s="14"/>
      <c r="AA24" s="14"/>
      <c r="AB24" s="14"/>
      <c r="AC24" s="14"/>
      <c r="AD24" s="14"/>
    </row>
    <row r="25" spans="3:30" ht="13.5" thickBot="1">
      <c r="C25" s="2"/>
      <c r="D25" s="3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3"/>
      <c r="Z25" s="5"/>
      <c r="AA25" s="5"/>
      <c r="AB25" s="5"/>
      <c r="AC25" s="5"/>
      <c r="AD25" s="5"/>
    </row>
    <row r="26" spans="3:30" ht="12" customHeight="1" thickBot="1">
      <c r="C26" s="50"/>
      <c r="D26" s="51"/>
      <c r="E26" s="2"/>
      <c r="F26" s="3"/>
      <c r="G26" s="3"/>
      <c r="H26" s="3"/>
      <c r="I26" s="3"/>
      <c r="M26" s="39"/>
      <c r="N26" s="39"/>
      <c r="O26" s="21" t="s">
        <v>405</v>
      </c>
      <c r="P26" s="39">
        <v>534414</v>
      </c>
      <c r="Q26" s="23"/>
      <c r="R26" s="23"/>
      <c r="S26" s="23"/>
      <c r="T26" s="23"/>
      <c r="U26" s="23"/>
      <c r="V26" s="23"/>
      <c r="Y26" s="3"/>
      <c r="Z26" s="5"/>
      <c r="AA26" s="5"/>
      <c r="AB26" s="5"/>
      <c r="AC26" s="5"/>
      <c r="AD26" s="5"/>
    </row>
    <row r="27" spans="3:30" ht="12.75">
      <c r="C27" s="399" t="s">
        <v>5</v>
      </c>
      <c r="D27" s="400"/>
      <c r="E27" s="2"/>
      <c r="M27" s="39"/>
      <c r="N27" s="39"/>
      <c r="O27" s="24"/>
      <c r="P27" s="39"/>
      <c r="Q27" s="29"/>
      <c r="R27" s="29"/>
      <c r="S27" s="29"/>
      <c r="T27" s="29"/>
      <c r="U27" s="29"/>
      <c r="V27" s="29"/>
      <c r="X27" s="30"/>
      <c r="Y27" s="26"/>
      <c r="Z27" s="5"/>
      <c r="AA27" s="5"/>
      <c r="AB27" s="5"/>
      <c r="AC27" s="5"/>
      <c r="AD27" s="5"/>
    </row>
    <row r="28" spans="3:30" ht="12.75">
      <c r="C28" s="35" t="s">
        <v>383</v>
      </c>
      <c r="D28" s="41">
        <f>P32</f>
        <v>714414</v>
      </c>
      <c r="M28" s="39"/>
      <c r="N28" s="39"/>
      <c r="O28" s="24" t="s">
        <v>421</v>
      </c>
      <c r="P28" s="39">
        <v>180000</v>
      </c>
      <c r="Q28" s="23"/>
      <c r="R28" s="23"/>
      <c r="S28" s="23"/>
      <c r="T28" s="23"/>
      <c r="U28" s="23"/>
      <c r="V28" s="23"/>
      <c r="Z28" s="20"/>
      <c r="AA28" s="20"/>
      <c r="AB28" s="20"/>
      <c r="AC28" s="20"/>
      <c r="AD28" s="20"/>
    </row>
    <row r="29" spans="3:22" ht="12.75">
      <c r="C29" s="34" t="s">
        <v>419</v>
      </c>
      <c r="D29" s="41">
        <f>P24</f>
        <v>-328711</v>
      </c>
      <c r="M29" s="39"/>
      <c r="N29" s="39"/>
      <c r="O29" s="28"/>
      <c r="P29" s="39"/>
      <c r="Q29" s="23"/>
      <c r="R29" s="23"/>
      <c r="S29" s="23"/>
      <c r="T29" s="23"/>
      <c r="U29" s="23"/>
      <c r="V29" s="23"/>
    </row>
    <row r="30" spans="3:22" ht="12" customHeight="1">
      <c r="C30" s="34"/>
      <c r="D30" s="41"/>
      <c r="M30" s="39"/>
      <c r="N30" s="39"/>
      <c r="O30" s="28" t="s">
        <v>422</v>
      </c>
      <c r="P30" s="39">
        <f>N24</f>
        <v>-103325</v>
      </c>
      <c r="Q30" s="23"/>
      <c r="R30" s="23"/>
      <c r="S30" s="23"/>
      <c r="T30" s="23"/>
      <c r="U30" s="23"/>
      <c r="V30" s="23"/>
    </row>
    <row r="31" spans="3:22" ht="29.25" customHeight="1" thickBot="1">
      <c r="C31" s="52" t="s">
        <v>425</v>
      </c>
      <c r="D31" s="53">
        <f>SUM(D28:D30)</f>
        <v>385703</v>
      </c>
      <c r="M31" s="23"/>
      <c r="N31" s="23"/>
      <c r="O31" s="22"/>
      <c r="P31" s="23"/>
      <c r="Q31" s="25"/>
      <c r="R31" s="25"/>
      <c r="S31" s="25"/>
      <c r="T31" s="25"/>
      <c r="U31" s="25"/>
      <c r="V31" s="25"/>
    </row>
    <row r="32" spans="3:16" ht="12.75">
      <c r="C32" s="401" t="s">
        <v>4</v>
      </c>
      <c r="D32" s="402"/>
      <c r="M32" s="25"/>
      <c r="N32" s="25"/>
      <c r="O32" s="24" t="s">
        <v>382</v>
      </c>
      <c r="P32" s="25">
        <f>SUM(P26:P28)</f>
        <v>714414</v>
      </c>
    </row>
    <row r="33" spans="3:4" ht="21.75" customHeight="1">
      <c r="C33" s="7" t="s">
        <v>18</v>
      </c>
      <c r="D33" s="8">
        <f>T24</f>
        <v>342116.26</v>
      </c>
    </row>
    <row r="34" spans="3:19" ht="13.5" thickBot="1">
      <c r="C34" s="31" t="s">
        <v>426</v>
      </c>
      <c r="D34" s="32">
        <f>-U24</f>
        <v>-126793.98999999999</v>
      </c>
      <c r="S34" s="25"/>
    </row>
    <row r="35" spans="3:4" ht="14.25" thickBot="1" thickTop="1">
      <c r="C35" s="16" t="s">
        <v>7</v>
      </c>
      <c r="D35" s="17">
        <f>SUM(D33:D34)</f>
        <v>215322.27000000002</v>
      </c>
    </row>
    <row r="36" spans="3:13" ht="14.25" thickBot="1" thickTop="1">
      <c r="C36" s="11"/>
      <c r="D36" s="12"/>
      <c r="M36" s="395"/>
    </row>
    <row r="37" spans="3:4" ht="34.5" customHeight="1" thickBot="1" thickTop="1">
      <c r="C37" s="15" t="s">
        <v>424</v>
      </c>
      <c r="D37" s="19">
        <f>D31-D35</f>
        <v>170380.72999999998</v>
      </c>
    </row>
    <row r="38" ht="13.5" thickTop="1"/>
  </sheetData>
  <sheetProtection/>
  <mergeCells count="3">
    <mergeCell ref="C1:F1"/>
    <mergeCell ref="C27:D27"/>
    <mergeCell ref="C32:D32"/>
  </mergeCells>
  <printOptions/>
  <pageMargins left="0.25" right="0.17" top="0.49" bottom="1" header="0.22" footer="0.5"/>
  <pageSetup fitToHeight="1" fitToWidth="1" horizontalDpi="600" verticalDpi="600" orientation="landscape" scale="68" r:id="rId1"/>
  <headerFooter alignWithMargins="0">
    <oddFooter>&amp;L&amp;D&amp;C&amp;F&amp;R&amp;P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"/>
  <sheetViews>
    <sheetView zoomScale="75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" sqref="E12"/>
    </sheetView>
  </sheetViews>
  <sheetFormatPr defaultColWidth="9.140625" defaultRowHeight="12.75"/>
  <cols>
    <col min="2" max="2" width="10.140625" style="0" customWidth="1"/>
    <col min="3" max="4" width="10.421875" style="0" bestFit="1" customWidth="1"/>
    <col min="5" max="5" width="12.00390625" style="0" customWidth="1"/>
  </cols>
  <sheetData>
    <row r="1" ht="13.5" customHeight="1"/>
    <row r="2" ht="14.25" customHeight="1"/>
    <row r="3" spans="2:5" s="20" customFormat="1" ht="54" customHeight="1">
      <c r="B3" s="20" t="s">
        <v>24</v>
      </c>
      <c r="C3" s="20" t="s">
        <v>415</v>
      </c>
      <c r="D3" s="20" t="s">
        <v>416</v>
      </c>
      <c r="E3" s="20" t="s">
        <v>278</v>
      </c>
    </row>
    <row r="4" spans="1:5" ht="12.75">
      <c r="A4" t="s">
        <v>417</v>
      </c>
      <c r="B4" s="49">
        <v>6500</v>
      </c>
      <c r="C4" s="49">
        <v>14000</v>
      </c>
      <c r="D4" s="49">
        <v>17400</v>
      </c>
      <c r="E4" s="49">
        <f>SUM(B4:D4)</f>
        <v>37900</v>
      </c>
    </row>
    <row r="5" spans="1:5" ht="12.75">
      <c r="A5" t="s">
        <v>418</v>
      </c>
      <c r="B5" s="49">
        <v>5083</v>
      </c>
      <c r="C5" s="49"/>
      <c r="D5" s="49"/>
      <c r="E5" s="49">
        <f>SUM(B5:D5)</f>
        <v>5083</v>
      </c>
    </row>
    <row r="11" ht="14.25" customHeight="1"/>
    <row r="21" ht="13.5" customHeight="1"/>
    <row r="39" s="131" customFormat="1" ht="11.25"/>
    <row r="42" s="20" customFormat="1" ht="12.75"/>
    <row r="43" s="20" customFormat="1" ht="12.75"/>
    <row r="44" s="20" customFormat="1" ht="12.75"/>
  </sheetData>
  <sheetProtection/>
  <printOptions gridLines="1"/>
  <pageMargins left="0.5" right="0.5" top="1.03" bottom="0.5" header="0.5" footer="0.5"/>
  <pageSetup fitToHeight="1" fitToWidth="1" horizontalDpi="300" verticalDpi="300" orientation="portrait" r:id="rId1"/>
  <headerFooter alignWithMargins="0">
    <oddHeader>&amp;L
&amp;C&amp;"Arial,Bold"&amp;14Annual Lead States Team Budget
&amp;12Focus Technology:  Automated Machine Guidance</oddHead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"/>
  <sheetViews>
    <sheetView zoomScale="75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"/>
    </sheetView>
  </sheetViews>
  <sheetFormatPr defaultColWidth="9.140625" defaultRowHeight="12.75"/>
  <sheetData>
    <row r="1" ht="13.5" customHeight="1"/>
    <row r="2" ht="14.25" customHeight="1"/>
    <row r="3" spans="2:4" s="20" customFormat="1" ht="54" customHeight="1">
      <c r="B3" s="20" t="s">
        <v>415</v>
      </c>
      <c r="C3" s="20" t="s">
        <v>416</v>
      </c>
      <c r="D3" s="20" t="s">
        <v>278</v>
      </c>
    </row>
    <row r="4" spans="1:4" ht="12.75">
      <c r="A4" t="s">
        <v>417</v>
      </c>
      <c r="B4">
        <v>26500</v>
      </c>
      <c r="C4">
        <v>11600</v>
      </c>
      <c r="D4">
        <f>SUM(B4:C4)</f>
        <v>38100</v>
      </c>
    </row>
    <row r="5" spans="1:4" ht="12.75">
      <c r="A5" t="s">
        <v>418</v>
      </c>
      <c r="D5">
        <f>SUM(B5:C5)</f>
        <v>0</v>
      </c>
    </row>
    <row r="11" ht="14.25" customHeight="1"/>
    <row r="21" ht="13.5" customHeight="1"/>
    <row r="39" s="131" customFormat="1" ht="11.25"/>
    <row r="42" s="20" customFormat="1" ht="12.75"/>
    <row r="43" s="20" customFormat="1" ht="12.75"/>
    <row r="44" s="20" customFormat="1" ht="12.75"/>
  </sheetData>
  <sheetProtection/>
  <printOptions gridLines="1"/>
  <pageMargins left="0.5" right="0.5" top="1.03" bottom="0.5" header="0.5" footer="0.5"/>
  <pageSetup fitToHeight="1" fitToWidth="1" horizontalDpi="300" verticalDpi="300" orientation="portrait" r:id="rId1"/>
  <headerFooter alignWithMargins="0">
    <oddHeader>&amp;L
&amp;C&amp;"Arial,Bold"&amp;14Annual Lead States Team Budget
&amp;12Focus Technology:  Automated Machine Guidance</oddHead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1:P40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F41" sqref="F41"/>
    </sheetView>
  </sheetViews>
  <sheetFormatPr defaultColWidth="9.140625" defaultRowHeight="12.75"/>
  <cols>
    <col min="6" max="6" width="11.28125" style="0" customWidth="1"/>
    <col min="7" max="7" width="9.7109375" style="0" customWidth="1"/>
  </cols>
  <sheetData>
    <row r="1" ht="15">
      <c r="A1" s="142" t="s">
        <v>130</v>
      </c>
    </row>
    <row r="2" spans="6:8" ht="29.25" customHeight="1" thickBot="1">
      <c r="F2" s="150" t="s">
        <v>79</v>
      </c>
      <c r="G2" s="150" t="s">
        <v>80</v>
      </c>
      <c r="H2" t="s">
        <v>389</v>
      </c>
    </row>
    <row r="3" spans="1:7" ht="15">
      <c r="A3" s="142" t="s">
        <v>111</v>
      </c>
      <c r="G3" s="151"/>
    </row>
    <row r="4" spans="1:7" ht="12.75">
      <c r="A4" s="143"/>
      <c r="F4" s="161"/>
      <c r="G4" s="154"/>
    </row>
    <row r="5" spans="1:7" ht="12.75">
      <c r="A5" s="144" t="s">
        <v>112</v>
      </c>
      <c r="D5" s="144" t="s">
        <v>113</v>
      </c>
      <c r="F5" s="161"/>
      <c r="G5" s="154"/>
    </row>
    <row r="6" spans="1:7" ht="12.75">
      <c r="A6" s="144" t="s">
        <v>114</v>
      </c>
      <c r="D6" s="144" t="s">
        <v>113</v>
      </c>
      <c r="F6" s="161"/>
      <c r="G6" s="154"/>
    </row>
    <row r="7" spans="1:7" ht="12.75">
      <c r="A7" s="144" t="s">
        <v>115</v>
      </c>
      <c r="D7" s="144" t="s">
        <v>116</v>
      </c>
      <c r="F7" s="161"/>
      <c r="G7" s="154"/>
    </row>
    <row r="8" spans="1:7" ht="12.75">
      <c r="A8" s="144" t="s">
        <v>117</v>
      </c>
      <c r="D8" s="144" t="s">
        <v>118</v>
      </c>
      <c r="F8" s="161"/>
      <c r="G8" s="154"/>
    </row>
    <row r="9" spans="1:7" ht="12.75">
      <c r="A9" s="145"/>
      <c r="F9" s="161"/>
      <c r="G9" s="154"/>
    </row>
    <row r="10" spans="1:16" ht="12.75">
      <c r="A10" s="146" t="s">
        <v>119</v>
      </c>
      <c r="C10" s="146" t="s">
        <v>127</v>
      </c>
      <c r="F10" s="376">
        <f>15*150</f>
        <v>2250</v>
      </c>
      <c r="G10" s="149">
        <v>1950</v>
      </c>
      <c r="H10" s="375">
        <v>39349</v>
      </c>
      <c r="I10">
        <v>37.5</v>
      </c>
      <c r="J10" s="375">
        <v>39395</v>
      </c>
      <c r="P10" s="149">
        <f>SUM(G10,I10,K10,M10)</f>
        <v>1987.5</v>
      </c>
    </row>
    <row r="11" spans="1:16" ht="12.75">
      <c r="A11" s="146"/>
      <c r="F11" s="161"/>
      <c r="G11" s="149"/>
      <c r="P11" s="149"/>
    </row>
    <row r="12" spans="1:16" ht="15">
      <c r="A12" s="142" t="s">
        <v>120</v>
      </c>
      <c r="F12" s="161"/>
      <c r="G12" s="149"/>
      <c r="P12" s="149"/>
    </row>
    <row r="13" spans="1:16" ht="12.75">
      <c r="A13" s="143"/>
      <c r="F13" s="161"/>
      <c r="G13" s="149"/>
      <c r="P13" s="149"/>
    </row>
    <row r="14" spans="1:16" ht="12.75">
      <c r="A14" s="144" t="s">
        <v>112</v>
      </c>
      <c r="D14" s="144" t="s">
        <v>113</v>
      </c>
      <c r="F14" s="161"/>
      <c r="G14" s="149"/>
      <c r="P14" s="149"/>
    </row>
    <row r="15" spans="1:16" ht="12.75">
      <c r="A15" s="144" t="s">
        <v>114</v>
      </c>
      <c r="D15" s="144" t="s">
        <v>113</v>
      </c>
      <c r="F15" s="161"/>
      <c r="G15" s="149"/>
      <c r="P15" s="149"/>
    </row>
    <row r="16" spans="1:16" ht="12.75">
      <c r="A16" s="144" t="s">
        <v>115</v>
      </c>
      <c r="D16" s="144" t="s">
        <v>116</v>
      </c>
      <c r="F16" s="161"/>
      <c r="G16" s="149"/>
      <c r="P16" s="149"/>
    </row>
    <row r="17" spans="1:16" ht="12.75">
      <c r="A17" s="144" t="s">
        <v>117</v>
      </c>
      <c r="D17" s="144" t="s">
        <v>118</v>
      </c>
      <c r="F17" s="161"/>
      <c r="G17" s="149"/>
      <c r="P17" s="149"/>
    </row>
    <row r="18" spans="1:16" ht="12.75">
      <c r="A18" s="145"/>
      <c r="F18" s="161"/>
      <c r="G18" s="149"/>
      <c r="P18" s="149"/>
    </row>
    <row r="19" spans="1:16" ht="12.75">
      <c r="A19" s="146" t="s">
        <v>119</v>
      </c>
      <c r="C19" s="146" t="s">
        <v>127</v>
      </c>
      <c r="F19" s="376">
        <f>15*150</f>
        <v>2250</v>
      </c>
      <c r="G19" s="149">
        <v>1950</v>
      </c>
      <c r="H19" s="375">
        <v>39349</v>
      </c>
      <c r="I19">
        <v>450</v>
      </c>
      <c r="J19" s="375">
        <v>39395</v>
      </c>
      <c r="M19">
        <v>150</v>
      </c>
      <c r="N19" s="375">
        <v>39482</v>
      </c>
      <c r="P19" s="149">
        <f>SUM(G19,I19,K19,M19)</f>
        <v>2550</v>
      </c>
    </row>
    <row r="20" spans="1:16" ht="12.75">
      <c r="A20" s="146"/>
      <c r="F20" s="161"/>
      <c r="G20" s="149"/>
      <c r="P20" s="149"/>
    </row>
    <row r="21" spans="1:16" ht="15">
      <c r="A21" s="142" t="s">
        <v>121</v>
      </c>
      <c r="F21" s="161"/>
      <c r="G21" s="149"/>
      <c r="P21" s="149"/>
    </row>
    <row r="22" spans="1:16" ht="12.75">
      <c r="A22" s="143"/>
      <c r="F22" s="161"/>
      <c r="G22" s="149"/>
      <c r="P22" s="149"/>
    </row>
    <row r="23" spans="1:16" ht="12.75">
      <c r="A23" s="144" t="s">
        <v>112</v>
      </c>
      <c r="D23" s="144" t="s">
        <v>113</v>
      </c>
      <c r="F23" s="161"/>
      <c r="G23" s="149"/>
      <c r="P23" s="149"/>
    </row>
    <row r="24" spans="1:16" ht="12.75">
      <c r="A24" s="144" t="s">
        <v>114</v>
      </c>
      <c r="D24" s="144" t="s">
        <v>113</v>
      </c>
      <c r="F24" s="161"/>
      <c r="G24" s="149"/>
      <c r="P24" s="149"/>
    </row>
    <row r="25" spans="1:16" ht="12.75">
      <c r="A25" s="144" t="s">
        <v>115</v>
      </c>
      <c r="D25" s="144" t="s">
        <v>116</v>
      </c>
      <c r="F25" s="161"/>
      <c r="G25" s="149"/>
      <c r="P25" s="149"/>
    </row>
    <row r="26" spans="1:16" ht="12.75">
      <c r="A26" s="144" t="s">
        <v>117</v>
      </c>
      <c r="D26" s="144" t="s">
        <v>118</v>
      </c>
      <c r="F26" s="161"/>
      <c r="G26" s="149"/>
      <c r="P26" s="149"/>
    </row>
    <row r="27" spans="1:16" ht="12.75">
      <c r="A27" s="145"/>
      <c r="F27" s="161"/>
      <c r="G27" s="149"/>
      <c r="P27" s="149"/>
    </row>
    <row r="28" spans="1:16" ht="12.75">
      <c r="A28" s="146" t="s">
        <v>119</v>
      </c>
      <c r="C28" s="146" t="s">
        <v>127</v>
      </c>
      <c r="F28" s="376">
        <f>15*150</f>
        <v>2250</v>
      </c>
      <c r="G28">
        <v>0</v>
      </c>
      <c r="I28" s="149">
        <v>1200</v>
      </c>
      <c r="J28" s="375">
        <v>39395</v>
      </c>
      <c r="K28">
        <v>450</v>
      </c>
      <c r="L28" s="375">
        <v>39519</v>
      </c>
      <c r="P28" s="149">
        <f>SUM(G28,I28,K28,M28)</f>
        <v>1650</v>
      </c>
    </row>
    <row r="29" spans="1:7" ht="12.75">
      <c r="A29" s="147"/>
      <c r="F29" s="161"/>
      <c r="G29" s="149"/>
    </row>
    <row r="30" spans="1:7" ht="15">
      <c r="A30" s="142" t="s">
        <v>122</v>
      </c>
      <c r="F30" s="161"/>
      <c r="G30" s="149"/>
    </row>
    <row r="31" spans="1:7" ht="12.75">
      <c r="A31" s="143"/>
      <c r="F31" s="161"/>
      <c r="G31" s="149"/>
    </row>
    <row r="32" spans="1:7" ht="12.75">
      <c r="A32" s="144" t="s">
        <v>123</v>
      </c>
      <c r="F32" s="161"/>
      <c r="G32" s="149"/>
    </row>
    <row r="33" spans="1:7" ht="12.75">
      <c r="A33" s="144" t="s">
        <v>124</v>
      </c>
      <c r="F33" s="161"/>
      <c r="G33" s="149"/>
    </row>
    <row r="34" spans="1:7" ht="12.75">
      <c r="A34" s="144" t="s">
        <v>125</v>
      </c>
      <c r="F34" s="161"/>
      <c r="G34" s="149"/>
    </row>
    <row r="35" spans="1:7" ht="12.75">
      <c r="A35" s="144" t="s">
        <v>126</v>
      </c>
      <c r="F35" s="161"/>
      <c r="G35" s="149"/>
    </row>
    <row r="36" spans="1:7" ht="12.75">
      <c r="A36" s="143"/>
      <c r="F36" s="161"/>
      <c r="G36" s="149"/>
    </row>
    <row r="37" spans="1:16" ht="12.75">
      <c r="A37" s="146" t="s">
        <v>119</v>
      </c>
      <c r="C37" s="146" t="s">
        <v>128</v>
      </c>
      <c r="F37" s="376">
        <f>8*150</f>
        <v>1200</v>
      </c>
      <c r="G37" s="149"/>
      <c r="K37">
        <v>525</v>
      </c>
      <c r="L37" s="375">
        <v>39436</v>
      </c>
      <c r="M37">
        <v>75</v>
      </c>
      <c r="N37" s="375">
        <v>39542</v>
      </c>
      <c r="P37" s="149">
        <f>SUM(G37,I37,K37,M37)</f>
        <v>600</v>
      </c>
    </row>
    <row r="38" spans="1:7" ht="12.75">
      <c r="A38" s="146"/>
      <c r="G38" s="152"/>
    </row>
    <row r="39" spans="1:13" ht="15">
      <c r="A39" s="146"/>
      <c r="E39" s="148" t="s">
        <v>129</v>
      </c>
      <c r="F39" s="149">
        <f>+SUM(F10:F37)</f>
        <v>7950</v>
      </c>
      <c r="G39" s="149">
        <f>SUM(G4:G38)</f>
        <v>3900</v>
      </c>
      <c r="I39" s="149">
        <f>G39+SUM(I4:I38)</f>
        <v>5587.5</v>
      </c>
      <c r="K39" s="149">
        <f>I39+SUM(K4:K38)</f>
        <v>6562.5</v>
      </c>
      <c r="L39" s="149"/>
      <c r="M39" s="149">
        <f>K39+SUM(M4:M38)</f>
        <v>6787.5</v>
      </c>
    </row>
    <row r="40" spans="5:14" ht="12.75">
      <c r="E40" s="22" t="s">
        <v>390</v>
      </c>
      <c r="F40" s="387">
        <f>F39-MAX(G39:Q39)</f>
        <v>1162.5</v>
      </c>
      <c r="H40" s="375">
        <v>39349</v>
      </c>
      <c r="J40" s="375">
        <v>39395</v>
      </c>
      <c r="L40" s="375">
        <v>39436</v>
      </c>
      <c r="N40" s="375">
        <v>39482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D30"/>
  <sheetViews>
    <sheetView zoomScale="85" zoomScaleNormal="85" zoomScalePageLayoutView="0" workbookViewId="0" topLeftCell="A2">
      <selection activeCell="J31" sqref="J31"/>
    </sheetView>
  </sheetViews>
  <sheetFormatPr defaultColWidth="9.140625" defaultRowHeight="12.75"/>
  <cols>
    <col min="3" max="3" width="36.57421875" style="0" customWidth="1"/>
    <col min="4" max="4" width="12.421875" style="0" customWidth="1"/>
    <col min="6" max="6" width="13.00390625" style="0" customWidth="1"/>
    <col min="10" max="10" width="13.57421875" style="0" customWidth="1"/>
  </cols>
  <sheetData>
    <row r="1" spans="1:3" ht="20.25">
      <c r="A1" s="295" t="s">
        <v>220</v>
      </c>
      <c r="B1" s="1"/>
      <c r="C1" s="1"/>
    </row>
    <row r="2" spans="2:3" ht="13.5" thickBot="1">
      <c r="B2" s="1"/>
      <c r="C2" s="1"/>
    </row>
    <row r="3" spans="1:12" ht="13.5" thickBot="1">
      <c r="A3" s="440" t="s">
        <v>132</v>
      </c>
      <c r="B3" s="441"/>
      <c r="C3" s="442"/>
      <c r="D3" s="449" t="s">
        <v>221</v>
      </c>
      <c r="E3" s="449" t="s">
        <v>222</v>
      </c>
      <c r="F3" s="449" t="s">
        <v>223</v>
      </c>
      <c r="G3" s="296" t="s">
        <v>261</v>
      </c>
      <c r="H3" s="434" t="s">
        <v>224</v>
      </c>
      <c r="I3" s="435"/>
      <c r="J3" s="428" t="s">
        <v>279</v>
      </c>
      <c r="K3" s="429"/>
      <c r="L3" s="317"/>
    </row>
    <row r="4" spans="1:30" ht="26.25" thickBot="1">
      <c r="A4" s="443"/>
      <c r="B4" s="444"/>
      <c r="C4" s="445"/>
      <c r="D4" s="450"/>
      <c r="E4" s="450"/>
      <c r="F4" s="450"/>
      <c r="G4" s="297" t="s">
        <v>8</v>
      </c>
      <c r="H4" s="297" t="s">
        <v>225</v>
      </c>
      <c r="I4" s="297" t="s">
        <v>226</v>
      </c>
      <c r="J4" s="317">
        <v>2007</v>
      </c>
      <c r="K4" s="317">
        <v>2008</v>
      </c>
      <c r="L4" s="317" t="s">
        <v>80</v>
      </c>
      <c r="M4" s="317" t="s">
        <v>391</v>
      </c>
      <c r="N4" s="317" t="s">
        <v>394</v>
      </c>
      <c r="O4" s="317" t="s">
        <v>391</v>
      </c>
      <c r="P4" s="317" t="s">
        <v>394</v>
      </c>
      <c r="Q4" s="317" t="s">
        <v>391</v>
      </c>
      <c r="R4" s="317" t="s">
        <v>394</v>
      </c>
      <c r="S4" s="317" t="s">
        <v>391</v>
      </c>
      <c r="T4" s="317" t="s">
        <v>394</v>
      </c>
      <c r="U4" s="317" t="s">
        <v>391</v>
      </c>
      <c r="V4" s="317" t="s">
        <v>394</v>
      </c>
      <c r="W4" s="317" t="s">
        <v>391</v>
      </c>
      <c r="X4" s="317" t="s">
        <v>394</v>
      </c>
      <c r="Y4" s="317" t="s">
        <v>391</v>
      </c>
      <c r="Z4" s="317" t="s">
        <v>394</v>
      </c>
      <c r="AA4" s="317" t="s">
        <v>391</v>
      </c>
      <c r="AB4" s="317" t="s">
        <v>394</v>
      </c>
      <c r="AC4" s="317" t="s">
        <v>391</v>
      </c>
      <c r="AD4" s="317" t="s">
        <v>394</v>
      </c>
    </row>
    <row r="5" spans="1:24" ht="40.5" customHeight="1" thickBot="1">
      <c r="A5" s="446" t="s">
        <v>85</v>
      </c>
      <c r="B5" s="432" t="s">
        <v>227</v>
      </c>
      <c r="C5" s="433"/>
      <c r="D5" s="302" t="s">
        <v>228</v>
      </c>
      <c r="E5" s="302"/>
      <c r="F5" s="302" t="s">
        <v>262</v>
      </c>
      <c r="G5" s="302">
        <v>2007</v>
      </c>
      <c r="H5" s="303" t="s">
        <v>229</v>
      </c>
      <c r="I5" s="303">
        <v>0</v>
      </c>
      <c r="J5" t="str">
        <f>IF(G5=$J$4,H5,"")</f>
        <v>20,000 (Worth)</v>
      </c>
      <c r="K5">
        <f>IF(J5="",IF(G5=$K$4,H5),"")</f>
      </c>
      <c r="L5" s="316">
        <f>SUM(M5,O5,Q5,S5,U5,W5,Y5,AA5,AC5,AE5)</f>
        <v>6375</v>
      </c>
      <c r="M5">
        <v>1537.5</v>
      </c>
      <c r="O5">
        <v>1800</v>
      </c>
      <c r="P5" s="375">
        <v>39395</v>
      </c>
      <c r="Q5">
        <v>1462.5</v>
      </c>
      <c r="R5" s="375">
        <v>39436</v>
      </c>
      <c r="S5">
        <v>150</v>
      </c>
      <c r="T5" s="375">
        <v>39450</v>
      </c>
      <c r="U5">
        <v>975</v>
      </c>
      <c r="V5" s="375">
        <v>39482</v>
      </c>
      <c r="W5">
        <v>450</v>
      </c>
      <c r="X5" s="375">
        <v>39519</v>
      </c>
    </row>
    <row r="6" spans="1:11" ht="13.5" thickBot="1">
      <c r="A6" s="447"/>
      <c r="B6" s="451" t="s">
        <v>230</v>
      </c>
      <c r="C6" s="298" t="s">
        <v>231</v>
      </c>
      <c r="D6" s="304" t="s">
        <v>232</v>
      </c>
      <c r="E6" s="304"/>
      <c r="F6" s="305" t="s">
        <v>263</v>
      </c>
      <c r="G6" s="304">
        <v>2007</v>
      </c>
      <c r="H6" s="306">
        <v>1000</v>
      </c>
      <c r="I6" s="306"/>
      <c r="J6">
        <f>IF(G6=$J$4,H6,"")</f>
        <v>1000</v>
      </c>
      <c r="K6">
        <f>IF(J6="",IF(G6=$K$4,H6),"")</f>
      </c>
    </row>
    <row r="7" spans="1:11" ht="13.5" thickBot="1">
      <c r="A7" s="447"/>
      <c r="B7" s="452"/>
      <c r="C7" s="298" t="s">
        <v>233</v>
      </c>
      <c r="D7" s="304" t="s">
        <v>234</v>
      </c>
      <c r="E7" s="304"/>
      <c r="F7" s="307" t="s">
        <v>263</v>
      </c>
      <c r="G7" s="304">
        <v>2007</v>
      </c>
      <c r="H7" s="306">
        <v>2000</v>
      </c>
      <c r="I7" s="306"/>
      <c r="J7">
        <f>IF(G7=$J$4,H7,"")</f>
        <v>2000</v>
      </c>
      <c r="K7">
        <f>IF(J7="",IF(G7=$K$4,H7),"")</f>
      </c>
    </row>
    <row r="8" spans="1:11" ht="12.75">
      <c r="A8" s="447"/>
      <c r="B8" s="453" t="s">
        <v>235</v>
      </c>
      <c r="C8" s="454"/>
      <c r="D8" s="436" t="s">
        <v>236</v>
      </c>
      <c r="E8" s="436"/>
      <c r="F8" s="436" t="s">
        <v>237</v>
      </c>
      <c r="G8" s="308"/>
      <c r="H8" s="309">
        <v>12000</v>
      </c>
      <c r="I8" s="438"/>
      <c r="J8">
        <v>4000</v>
      </c>
      <c r="K8">
        <v>8000</v>
      </c>
    </row>
    <row r="9" spans="1:10" ht="13.5" thickBot="1">
      <c r="A9" s="447"/>
      <c r="B9" s="455"/>
      <c r="C9" s="456"/>
      <c r="D9" s="437"/>
      <c r="E9" s="437"/>
      <c r="F9" s="437"/>
      <c r="G9" s="304"/>
      <c r="H9" s="306" t="s">
        <v>238</v>
      </c>
      <c r="I9" s="439"/>
      <c r="J9">
        <f aca="true" t="shared" si="0" ref="J9:J17">IF(G9=$J$4,H9,"")</f>
      </c>
    </row>
    <row r="10" spans="1:11" ht="26.25" thickBot="1">
      <c r="A10" s="447"/>
      <c r="B10" s="432" t="s">
        <v>239</v>
      </c>
      <c r="C10" s="433"/>
      <c r="D10" s="304" t="s">
        <v>240</v>
      </c>
      <c r="E10" s="304"/>
      <c r="F10" s="305" t="s">
        <v>264</v>
      </c>
      <c r="G10" s="304">
        <v>2007</v>
      </c>
      <c r="H10" s="306">
        <v>3000</v>
      </c>
      <c r="I10" s="306"/>
      <c r="J10">
        <f t="shared" si="0"/>
        <v>3000</v>
      </c>
      <c r="K10">
        <f aca="true" t="shared" si="1" ref="K10:K17">IF(J10="",IF(G10=$K$4,H10),"")</f>
      </c>
    </row>
    <row r="11" spans="1:11" ht="26.25" thickBot="1">
      <c r="A11" s="448"/>
      <c r="B11" s="432" t="s">
        <v>241</v>
      </c>
      <c r="C11" s="433"/>
      <c r="D11" s="304" t="s">
        <v>242</v>
      </c>
      <c r="E11" s="304"/>
      <c r="F11" s="304" t="s">
        <v>265</v>
      </c>
      <c r="G11" s="304">
        <v>2008</v>
      </c>
      <c r="H11" s="306">
        <v>15000</v>
      </c>
      <c r="I11" s="306"/>
      <c r="J11">
        <f t="shared" si="0"/>
      </c>
      <c r="K11">
        <f t="shared" si="1"/>
        <v>15000</v>
      </c>
    </row>
    <row r="12" spans="1:11" ht="13.5" thickBot="1">
      <c r="A12" s="446" t="s">
        <v>243</v>
      </c>
      <c r="B12" s="430" t="s">
        <v>244</v>
      </c>
      <c r="C12" s="431"/>
      <c r="D12" s="302" t="s">
        <v>245</v>
      </c>
      <c r="E12" s="302" t="s">
        <v>146</v>
      </c>
      <c r="F12" s="310" t="s">
        <v>266</v>
      </c>
      <c r="G12" s="302">
        <v>2007</v>
      </c>
      <c r="H12" s="303">
        <v>10000</v>
      </c>
      <c r="I12" s="303"/>
      <c r="J12">
        <f t="shared" si="0"/>
        <v>10000</v>
      </c>
      <c r="K12">
        <f t="shared" si="1"/>
      </c>
    </row>
    <row r="13" spans="1:11" ht="13.5" thickBot="1">
      <c r="A13" s="447"/>
      <c r="B13" s="430" t="s">
        <v>246</v>
      </c>
      <c r="C13" s="431"/>
      <c r="D13" s="304" t="s">
        <v>245</v>
      </c>
      <c r="E13" s="304" t="s">
        <v>146</v>
      </c>
      <c r="F13" s="307" t="s">
        <v>267</v>
      </c>
      <c r="G13" s="304">
        <v>2007</v>
      </c>
      <c r="H13" s="306" t="s">
        <v>247</v>
      </c>
      <c r="I13" s="306"/>
      <c r="J13" t="str">
        <f t="shared" si="0"/>
        <v>None</v>
      </c>
      <c r="K13">
        <f t="shared" si="1"/>
      </c>
    </row>
    <row r="14" spans="1:11" ht="13.5" thickBot="1">
      <c r="A14" s="447"/>
      <c r="B14" s="430" t="s">
        <v>248</v>
      </c>
      <c r="C14" s="431"/>
      <c r="D14" s="304" t="s">
        <v>245</v>
      </c>
      <c r="E14" s="304" t="s">
        <v>146</v>
      </c>
      <c r="F14" s="307" t="s">
        <v>268</v>
      </c>
      <c r="G14" s="304">
        <v>2007</v>
      </c>
      <c r="H14" s="306">
        <v>3000</v>
      </c>
      <c r="I14" s="306"/>
      <c r="J14">
        <f t="shared" si="0"/>
        <v>3000</v>
      </c>
      <c r="K14">
        <f t="shared" si="1"/>
      </c>
    </row>
    <row r="15" spans="1:11" ht="13.5" thickBot="1">
      <c r="A15" s="447"/>
      <c r="B15" s="430" t="s">
        <v>249</v>
      </c>
      <c r="C15" s="431"/>
      <c r="D15" s="304" t="s">
        <v>250</v>
      </c>
      <c r="E15" s="304" t="s">
        <v>146</v>
      </c>
      <c r="F15" s="305" t="s">
        <v>268</v>
      </c>
      <c r="G15" s="304">
        <v>2007</v>
      </c>
      <c r="H15" s="306">
        <v>0</v>
      </c>
      <c r="I15" s="306"/>
      <c r="J15">
        <f t="shared" si="0"/>
        <v>0</v>
      </c>
      <c r="K15">
        <f t="shared" si="1"/>
      </c>
    </row>
    <row r="16" spans="1:11" ht="26.25" thickBot="1">
      <c r="A16" s="447"/>
      <c r="B16" s="430" t="s">
        <v>251</v>
      </c>
      <c r="C16" s="431"/>
      <c r="D16" s="304" t="s">
        <v>252</v>
      </c>
      <c r="E16" s="304"/>
      <c r="F16" s="304" t="s">
        <v>269</v>
      </c>
      <c r="G16" s="304">
        <v>2007</v>
      </c>
      <c r="H16" s="306">
        <v>7000</v>
      </c>
      <c r="I16" s="306"/>
      <c r="J16">
        <f t="shared" si="0"/>
        <v>7000</v>
      </c>
      <c r="K16">
        <f t="shared" si="1"/>
      </c>
    </row>
    <row r="17" spans="1:11" ht="26.25" thickBot="1">
      <c r="A17" s="447"/>
      <c r="B17" s="430" t="s">
        <v>253</v>
      </c>
      <c r="C17" s="431"/>
      <c r="D17" s="304" t="s">
        <v>228</v>
      </c>
      <c r="E17" s="304"/>
      <c r="F17" s="304" t="s">
        <v>270</v>
      </c>
      <c r="G17" s="304">
        <v>2007</v>
      </c>
      <c r="H17" s="306">
        <v>5000</v>
      </c>
      <c r="I17" s="306"/>
      <c r="J17">
        <f t="shared" si="0"/>
        <v>5000</v>
      </c>
      <c r="K17">
        <f t="shared" si="1"/>
      </c>
    </row>
    <row r="18" spans="1:11" ht="26.25" thickBot="1">
      <c r="A18" s="447"/>
      <c r="B18" s="430" t="s">
        <v>254</v>
      </c>
      <c r="C18" s="431"/>
      <c r="D18" s="304" t="s">
        <v>232</v>
      </c>
      <c r="E18" s="304"/>
      <c r="F18" s="304" t="s">
        <v>271</v>
      </c>
      <c r="G18" s="304" t="s">
        <v>272</v>
      </c>
      <c r="H18" s="306">
        <v>5000</v>
      </c>
      <c r="I18" s="306"/>
      <c r="J18">
        <v>4000</v>
      </c>
      <c r="K18">
        <v>1000</v>
      </c>
    </row>
    <row r="19" spans="1:11" ht="26.25" thickBot="1">
      <c r="A19" s="447"/>
      <c r="B19" s="430" t="s">
        <v>255</v>
      </c>
      <c r="C19" s="431"/>
      <c r="D19" s="304" t="s">
        <v>256</v>
      </c>
      <c r="E19" s="304"/>
      <c r="F19" s="305" t="s">
        <v>263</v>
      </c>
      <c r="G19" s="304">
        <v>2007</v>
      </c>
      <c r="H19" s="306">
        <v>5000</v>
      </c>
      <c r="I19" s="306"/>
      <c r="J19">
        <f>IF(G19=$J$4,H19,"")</f>
        <v>5000</v>
      </c>
      <c r="K19">
        <f>IF(J19="",IF(G19=$K$4,H19),"")</f>
      </c>
    </row>
    <row r="20" spans="1:11" ht="13.5" thickBot="1">
      <c r="A20" s="447"/>
      <c r="B20" s="430" t="s">
        <v>257</v>
      </c>
      <c r="C20" s="431"/>
      <c r="D20" s="304" t="s">
        <v>232</v>
      </c>
      <c r="E20" s="304"/>
      <c r="F20" s="307" t="s">
        <v>273</v>
      </c>
      <c r="G20" s="304">
        <v>2008</v>
      </c>
      <c r="H20" s="306">
        <v>15000</v>
      </c>
      <c r="I20" s="306"/>
      <c r="J20">
        <f>IF(G20=$J$4,H20,"")</f>
      </c>
      <c r="K20">
        <f>IF(J20="",IF(G20=$K$4,H20),"")</f>
        <v>15000</v>
      </c>
    </row>
    <row r="21" spans="1:11" ht="29.25" customHeight="1" thickBot="1">
      <c r="A21" s="447"/>
      <c r="B21" s="430" t="s">
        <v>258</v>
      </c>
      <c r="C21" s="431"/>
      <c r="D21" s="304" t="s">
        <v>232</v>
      </c>
      <c r="E21" s="304"/>
      <c r="F21" s="304" t="s">
        <v>274</v>
      </c>
      <c r="G21" s="304">
        <v>2008</v>
      </c>
      <c r="H21" s="306">
        <v>10000</v>
      </c>
      <c r="I21" s="306">
        <v>30000</v>
      </c>
      <c r="J21">
        <f>IF(G21=$J$4,H21,"")</f>
      </c>
      <c r="K21">
        <f>IF(J21="",IF(G21=$K$4,H21),"")</f>
        <v>10000</v>
      </c>
    </row>
    <row r="22" spans="1:11" ht="26.25" thickBot="1">
      <c r="A22" s="448"/>
      <c r="B22" s="430" t="s">
        <v>259</v>
      </c>
      <c r="C22" s="431"/>
      <c r="D22" s="304" t="s">
        <v>260</v>
      </c>
      <c r="E22" s="304"/>
      <c r="F22" s="311" t="s">
        <v>275</v>
      </c>
      <c r="G22" s="304">
        <v>2008</v>
      </c>
      <c r="H22" s="312">
        <v>1000</v>
      </c>
      <c r="I22" s="303"/>
      <c r="J22">
        <f>IF(G22=$J$4,H22,"")</f>
      </c>
      <c r="K22">
        <f>IF(J22="",IF(G22=$K$4,H22),"")</f>
        <v>1000</v>
      </c>
    </row>
    <row r="23" spans="1:8" ht="12.75">
      <c r="A23" s="299"/>
      <c r="B23" s="300"/>
      <c r="C23" s="300"/>
      <c r="D23" s="154"/>
      <c r="E23" s="154"/>
      <c r="G23" s="313" t="s">
        <v>276</v>
      </c>
      <c r="H23" s="301">
        <f>SUM(J5:J22)</f>
        <v>44000</v>
      </c>
    </row>
    <row r="24" spans="2:9" ht="13.5" thickBot="1">
      <c r="B24" s="1"/>
      <c r="C24" s="1"/>
      <c r="G24" s="314" t="s">
        <v>277</v>
      </c>
      <c r="H24" s="315">
        <f>SUM(K5:K22)</f>
        <v>50000</v>
      </c>
      <c r="I24" s="315">
        <v>30000</v>
      </c>
    </row>
    <row r="25" spans="2:12" ht="12.75">
      <c r="B25" s="1"/>
      <c r="C25" s="1"/>
      <c r="G25" s="22" t="s">
        <v>278</v>
      </c>
      <c r="H25" s="301">
        <f>SUM(H5:H22)</f>
        <v>94000</v>
      </c>
      <c r="I25" s="301">
        <f>SUM(I5:I22)</f>
        <v>30000</v>
      </c>
      <c r="J25" s="301">
        <f>SUM(J5:J22)</f>
        <v>44000</v>
      </c>
      <c r="K25" s="301">
        <f>SUM(K5:K22)</f>
        <v>50000</v>
      </c>
      <c r="L25" s="301">
        <f>SUM(L5:L22)</f>
        <v>6375</v>
      </c>
    </row>
    <row r="27" spans="9:10" ht="12.75">
      <c r="I27" t="s">
        <v>399</v>
      </c>
      <c r="J27">
        <v>300</v>
      </c>
    </row>
    <row r="28" spans="9:10" ht="12.75">
      <c r="I28" t="s">
        <v>398</v>
      </c>
      <c r="J28">
        <v>8775</v>
      </c>
    </row>
    <row r="29" ht="12.75">
      <c r="J29">
        <f>SUM(J27:J28)</f>
        <v>9075</v>
      </c>
    </row>
    <row r="30" ht="12.75">
      <c r="J30" s="392">
        <f>J29-J25</f>
        <v>-34925</v>
      </c>
    </row>
  </sheetData>
  <sheetProtection/>
  <mergeCells count="28">
    <mergeCell ref="D3:D4"/>
    <mergeCell ref="E3:E4"/>
    <mergeCell ref="F3:F4"/>
    <mergeCell ref="A5:A11"/>
    <mergeCell ref="B5:C5"/>
    <mergeCell ref="B6:B7"/>
    <mergeCell ref="B8:C9"/>
    <mergeCell ref="B10:C10"/>
    <mergeCell ref="A12:A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J3:K3"/>
    <mergeCell ref="B21:C21"/>
    <mergeCell ref="B22:C22"/>
    <mergeCell ref="B11:C11"/>
    <mergeCell ref="H3:I3"/>
    <mergeCell ref="D8:D9"/>
    <mergeCell ref="E8:E9"/>
    <mergeCell ref="F8:F9"/>
    <mergeCell ref="I8:I9"/>
    <mergeCell ref="A3:C4"/>
  </mergeCells>
  <printOptions/>
  <pageMargins left="0.75" right="0.75" top="1" bottom="1" header="0.5" footer="0.5"/>
  <pageSetup fitToHeight="1" fitToWidth="1" horizontalDpi="600" verticalDpi="600" orientation="landscape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G32"/>
  <sheetViews>
    <sheetView zoomScalePageLayoutView="0" workbookViewId="0" topLeftCell="A3">
      <selection activeCell="A31" sqref="A31"/>
    </sheetView>
  </sheetViews>
  <sheetFormatPr defaultColWidth="9.140625" defaultRowHeight="12.75"/>
  <cols>
    <col min="1" max="1" width="60.00390625" style="0" customWidth="1"/>
    <col min="2" max="7" width="10.7109375" style="0" customWidth="1"/>
  </cols>
  <sheetData>
    <row r="1" spans="1:7" ht="14.25" thickBot="1" thickTop="1">
      <c r="A1" s="460" t="s">
        <v>132</v>
      </c>
      <c r="B1" s="457" t="s">
        <v>19</v>
      </c>
      <c r="C1" s="457"/>
      <c r="D1" s="458"/>
      <c r="E1" s="457" t="s">
        <v>188</v>
      </c>
      <c r="F1" s="457"/>
      <c r="G1" s="459"/>
    </row>
    <row r="2" spans="1:7" ht="13.5" customHeight="1">
      <c r="A2" s="461"/>
      <c r="B2" s="465" t="s">
        <v>189</v>
      </c>
      <c r="C2" s="465" t="s">
        <v>190</v>
      </c>
      <c r="D2" s="469" t="s">
        <v>191</v>
      </c>
      <c r="E2" s="465" t="s">
        <v>192</v>
      </c>
      <c r="F2" s="463" t="s">
        <v>193</v>
      </c>
      <c r="G2" s="467" t="s">
        <v>194</v>
      </c>
    </row>
    <row r="3" spans="1:7" ht="52.5" customHeight="1" thickBot="1">
      <c r="A3" s="462"/>
      <c r="B3" s="466"/>
      <c r="C3" s="466"/>
      <c r="D3" s="470"/>
      <c r="E3" s="466"/>
      <c r="F3" s="464"/>
      <c r="G3" s="468"/>
    </row>
    <row r="4" spans="1:7" ht="24" customHeight="1">
      <c r="A4" s="197" t="s">
        <v>195</v>
      </c>
      <c r="B4" s="198"/>
      <c r="C4" s="199"/>
      <c r="D4" s="200"/>
      <c r="E4" s="198"/>
      <c r="F4" s="201"/>
      <c r="G4" s="202"/>
    </row>
    <row r="5" spans="1:7" ht="25.5" customHeight="1">
      <c r="A5" s="203" t="s">
        <v>196</v>
      </c>
      <c r="B5" s="204">
        <v>4000</v>
      </c>
      <c r="C5" s="205"/>
      <c r="D5" s="206">
        <v>4000</v>
      </c>
      <c r="E5" s="207">
        <v>38587</v>
      </c>
      <c r="F5" s="208">
        <v>38588</v>
      </c>
      <c r="G5" s="209"/>
    </row>
    <row r="6" spans="1:7" ht="15" customHeight="1">
      <c r="A6" s="203" t="s">
        <v>197</v>
      </c>
      <c r="B6" s="210"/>
      <c r="C6" s="205"/>
      <c r="D6" s="211"/>
      <c r="E6" s="207">
        <v>38607</v>
      </c>
      <c r="F6" s="208">
        <v>38626</v>
      </c>
      <c r="G6" s="209"/>
    </row>
    <row r="7" spans="1:7" ht="15" customHeight="1">
      <c r="A7" s="203" t="s">
        <v>198</v>
      </c>
      <c r="B7" s="204">
        <v>0</v>
      </c>
      <c r="C7" s="205"/>
      <c r="D7" s="206">
        <v>0</v>
      </c>
      <c r="E7" s="207">
        <v>38626</v>
      </c>
      <c r="F7" s="208">
        <v>38647</v>
      </c>
      <c r="G7" s="209"/>
    </row>
    <row r="8" spans="1:7" ht="15" customHeight="1" thickBot="1">
      <c r="A8" s="212" t="s">
        <v>199</v>
      </c>
      <c r="B8" s="213"/>
      <c r="C8" s="214"/>
      <c r="D8" s="215">
        <v>4000</v>
      </c>
      <c r="E8" s="216"/>
      <c r="F8" s="217"/>
      <c r="G8" s="218"/>
    </row>
    <row r="9" spans="1:7" ht="13.5" customHeight="1" thickBot="1">
      <c r="A9" s="219" t="s">
        <v>200</v>
      </c>
      <c r="B9" s="220">
        <f>SUM(B5:B8)</f>
        <v>4000</v>
      </c>
      <c r="C9" s="221"/>
      <c r="D9" s="222">
        <f>SUM(D5:D8)</f>
        <v>8000</v>
      </c>
      <c r="E9" s="223"/>
      <c r="F9" s="223"/>
      <c r="G9" s="224"/>
    </row>
    <row r="10" spans="1:7" ht="12" customHeight="1" thickTop="1">
      <c r="A10" s="225" t="s">
        <v>201</v>
      </c>
      <c r="B10" s="226"/>
      <c r="C10" s="227"/>
      <c r="D10" s="228"/>
      <c r="E10" s="227"/>
      <c r="F10" s="227"/>
      <c r="G10" s="229"/>
    </row>
    <row r="11" spans="1:7" ht="15" customHeight="1">
      <c r="A11" s="230" t="s">
        <v>202</v>
      </c>
      <c r="B11" s="231">
        <v>3000</v>
      </c>
      <c r="C11" s="232"/>
      <c r="D11" s="233"/>
      <c r="E11" s="234">
        <v>38626</v>
      </c>
      <c r="F11" s="235">
        <v>38749</v>
      </c>
      <c r="G11" s="236"/>
    </row>
    <row r="12" spans="1:7" ht="15" customHeight="1">
      <c r="A12" s="237" t="s">
        <v>203</v>
      </c>
      <c r="B12" s="238"/>
      <c r="C12" s="239">
        <v>3000</v>
      </c>
      <c r="D12" s="206">
        <v>3000</v>
      </c>
      <c r="E12" s="207"/>
      <c r="F12" s="208"/>
      <c r="G12" s="209"/>
    </row>
    <row r="13" spans="1:7" ht="15" customHeight="1">
      <c r="A13" s="237" t="s">
        <v>204</v>
      </c>
      <c r="B13" s="238"/>
      <c r="C13" s="239">
        <v>7795.26</v>
      </c>
      <c r="D13" s="67">
        <v>1000</v>
      </c>
      <c r="E13" s="207"/>
      <c r="F13" s="208"/>
      <c r="G13" s="209"/>
    </row>
    <row r="14" spans="1:7" ht="15" customHeight="1">
      <c r="A14" s="240" t="s">
        <v>205</v>
      </c>
      <c r="B14" s="241"/>
      <c r="C14" s="242">
        <v>4045.26</v>
      </c>
      <c r="D14" s="79">
        <v>4045</v>
      </c>
      <c r="E14" s="243"/>
      <c r="F14" s="244"/>
      <c r="G14" s="245"/>
    </row>
    <row r="15" spans="1:7" ht="15" customHeight="1">
      <c r="A15" s="246" t="s">
        <v>206</v>
      </c>
      <c r="B15" s="247">
        <v>15000</v>
      </c>
      <c r="C15" s="248" t="s">
        <v>207</v>
      </c>
      <c r="D15" s="249"/>
      <c r="E15" s="250"/>
      <c r="F15" s="251"/>
      <c r="G15" s="252"/>
    </row>
    <row r="16" spans="1:7" ht="15" customHeight="1">
      <c r="A16" s="253" t="s">
        <v>208</v>
      </c>
      <c r="B16" s="254">
        <v>5000</v>
      </c>
      <c r="C16" s="206">
        <v>2850</v>
      </c>
      <c r="D16" s="206">
        <v>2850</v>
      </c>
      <c r="E16" s="207">
        <v>38626</v>
      </c>
      <c r="F16" s="208">
        <v>39022</v>
      </c>
      <c r="G16" s="236"/>
    </row>
    <row r="17" spans="1:7" ht="15" customHeight="1">
      <c r="A17" s="255" t="s">
        <v>209</v>
      </c>
      <c r="B17" s="256"/>
      <c r="C17" s="257"/>
      <c r="D17" s="206">
        <v>750</v>
      </c>
      <c r="E17" s="207"/>
      <c r="F17" s="208">
        <v>39022</v>
      </c>
      <c r="G17" s="209"/>
    </row>
    <row r="18" spans="1:7" ht="15" customHeight="1" thickBot="1">
      <c r="A18" s="258" t="s">
        <v>210</v>
      </c>
      <c r="B18" s="259"/>
      <c r="C18" s="260"/>
      <c r="D18" s="215">
        <v>1468.35</v>
      </c>
      <c r="E18" s="216"/>
      <c r="F18" s="217">
        <v>39022</v>
      </c>
      <c r="G18" s="218"/>
    </row>
    <row r="19" spans="1:7" ht="13.5" customHeight="1" thickBot="1">
      <c r="A19" s="219" t="s">
        <v>200</v>
      </c>
      <c r="B19" s="220">
        <f>SUM(B11:B18)</f>
        <v>23000</v>
      </c>
      <c r="C19" s="261"/>
      <c r="D19" s="262">
        <f>SUM(D11:D18)</f>
        <v>13113.35</v>
      </c>
      <c r="E19" s="263"/>
      <c r="F19" s="223"/>
      <c r="G19" s="224"/>
    </row>
    <row r="20" spans="1:7" ht="12.75" customHeight="1" thickTop="1">
      <c r="A20" s="197" t="s">
        <v>211</v>
      </c>
      <c r="B20" s="264"/>
      <c r="C20" s="264"/>
      <c r="D20" s="264"/>
      <c r="E20" s="265"/>
      <c r="F20" s="265"/>
      <c r="G20" s="266"/>
    </row>
    <row r="21" spans="1:7" ht="15" customHeight="1">
      <c r="A21" s="230" t="s">
        <v>212</v>
      </c>
      <c r="B21" s="254">
        <v>5000</v>
      </c>
      <c r="C21" s="248" t="s">
        <v>207</v>
      </c>
      <c r="D21" s="267">
        <v>0</v>
      </c>
      <c r="E21" s="234">
        <v>38749</v>
      </c>
      <c r="F21" s="235"/>
      <c r="G21" s="236"/>
    </row>
    <row r="22" spans="1:7" ht="15" customHeight="1" thickBot="1">
      <c r="A22" s="268" t="s">
        <v>213</v>
      </c>
      <c r="B22" s="269">
        <v>6000</v>
      </c>
      <c r="C22" s="270"/>
      <c r="D22" s="271"/>
      <c r="E22" s="216">
        <v>39330</v>
      </c>
      <c r="F22" s="217">
        <v>39331</v>
      </c>
      <c r="G22" s="218"/>
    </row>
    <row r="23" spans="1:7" ht="13.5" customHeight="1" thickBot="1">
      <c r="A23" s="219" t="s">
        <v>200</v>
      </c>
      <c r="B23" s="220">
        <f>SUM(B21:B22)</f>
        <v>11000</v>
      </c>
      <c r="C23" s="272"/>
      <c r="D23" s="262">
        <f>SUM(D21:D22)</f>
        <v>0</v>
      </c>
      <c r="E23" s="223"/>
      <c r="F23" s="223"/>
      <c r="G23" s="224"/>
    </row>
    <row r="24" spans="1:7" ht="12" customHeight="1" thickTop="1">
      <c r="A24" s="197" t="s">
        <v>214</v>
      </c>
      <c r="B24" s="273"/>
      <c r="C24" s="273"/>
      <c r="D24" s="273"/>
      <c r="E24" s="274"/>
      <c r="F24" s="274"/>
      <c r="G24" s="275"/>
    </row>
    <row r="25" spans="1:7" ht="15" customHeight="1">
      <c r="A25" s="230" t="s">
        <v>215</v>
      </c>
      <c r="B25" s="204">
        <v>12000</v>
      </c>
      <c r="C25" s="276"/>
      <c r="D25" s="277"/>
      <c r="E25" s="207">
        <v>38751</v>
      </c>
      <c r="F25" s="208">
        <v>39326</v>
      </c>
      <c r="G25" s="209"/>
    </row>
    <row r="26" spans="1:7" ht="15" customHeight="1" thickBot="1">
      <c r="A26" s="268" t="s">
        <v>216</v>
      </c>
      <c r="B26" s="278"/>
      <c r="C26" s="279"/>
      <c r="D26" s="280"/>
      <c r="E26" s="281"/>
      <c r="F26" s="217">
        <v>39356</v>
      </c>
      <c r="G26" s="218"/>
    </row>
    <row r="27" spans="1:7" ht="13.5" customHeight="1" thickBot="1">
      <c r="A27" s="282" t="s">
        <v>200</v>
      </c>
      <c r="B27" s="283">
        <f>SUM(B25:B26)</f>
        <v>12000</v>
      </c>
      <c r="C27" s="272"/>
      <c r="D27" s="284">
        <f>SUM(D25:D26)</f>
        <v>0</v>
      </c>
      <c r="E27" s="285"/>
      <c r="F27" s="223"/>
      <c r="G27" s="224"/>
    </row>
    <row r="28" spans="1:7" ht="15" customHeight="1" thickBot="1" thickTop="1">
      <c r="A28" s="286" t="s">
        <v>217</v>
      </c>
      <c r="B28" s="287">
        <f>SUM(B9,B19,B23,B27)</f>
        <v>50000</v>
      </c>
      <c r="C28" s="287"/>
      <c r="D28" s="288">
        <f>SUM(D9,D19,D23,D27)</f>
        <v>21113.35</v>
      </c>
      <c r="E28" s="289"/>
      <c r="F28" s="289"/>
      <c r="G28" s="290"/>
    </row>
    <row r="29" ht="13.5" thickTop="1"/>
    <row r="30" spans="1:7" ht="12.75">
      <c r="A30" s="291" t="s">
        <v>218</v>
      </c>
      <c r="B30" s="291"/>
      <c r="C30" s="292"/>
      <c r="D30" s="292">
        <f>B28-D28</f>
        <v>28886.65</v>
      </c>
      <c r="F30" s="22" t="s">
        <v>219</v>
      </c>
      <c r="G30" s="293">
        <v>39154</v>
      </c>
    </row>
    <row r="31" ht="12.75">
      <c r="D31">
        <v>18000</v>
      </c>
    </row>
    <row r="32" ht="12.75">
      <c r="D32" s="294">
        <f>D30-D31</f>
        <v>10886.650000000001</v>
      </c>
    </row>
  </sheetData>
  <sheetProtection/>
  <mergeCells count="9">
    <mergeCell ref="B1:D1"/>
    <mergeCell ref="E1:G1"/>
    <mergeCell ref="A1:A3"/>
    <mergeCell ref="F2:F3"/>
    <mergeCell ref="E2:E3"/>
    <mergeCell ref="G2:G3"/>
    <mergeCell ref="B2:B3"/>
    <mergeCell ref="D2:D3"/>
    <mergeCell ref="C2:C3"/>
  </mergeCells>
  <printOptions/>
  <pageMargins left="0.43" right="0.51" top="0.68" bottom="0.77" header="0.5" footer="0.5"/>
  <pageSetup horizontalDpi="600" verticalDpi="600" orientation="landscape" r:id="rId1"/>
  <headerFooter alignWithMargins="0">
    <oddFooter>&amp;L&amp;F&amp;R&amp;D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</sheetPr>
  <dimension ref="A1:H54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5.00390625" style="154" customWidth="1"/>
    <col min="2" max="2" width="9.7109375" style="154" customWidth="1"/>
    <col min="3" max="3" width="8.140625" style="154" customWidth="1"/>
    <col min="4" max="4" width="9.8515625" style="154" customWidth="1"/>
    <col min="5" max="5" width="10.140625" style="154" customWidth="1"/>
    <col min="6" max="6" width="27.28125" style="154" customWidth="1"/>
    <col min="7" max="7" width="9.140625" style="154" customWidth="1"/>
    <col min="8" max="8" width="9.7109375" style="154" customWidth="1"/>
    <col min="9" max="16384" width="9.140625" style="154" customWidth="1"/>
  </cols>
  <sheetData>
    <row r="1" ht="12.75">
      <c r="A1" s="153" t="s">
        <v>131</v>
      </c>
    </row>
    <row r="3" spans="1:6" ht="16.5" customHeight="1">
      <c r="A3" s="155" t="s">
        <v>132</v>
      </c>
      <c r="B3" s="156" t="s">
        <v>132</v>
      </c>
      <c r="C3" s="157" t="s">
        <v>132</v>
      </c>
      <c r="D3" s="156" t="s">
        <v>133</v>
      </c>
      <c r="E3" s="156" t="s">
        <v>133</v>
      </c>
      <c r="F3" s="158"/>
    </row>
    <row r="4" spans="1:6" ht="12.75">
      <c r="A4" s="159"/>
      <c r="B4" s="160" t="s">
        <v>133</v>
      </c>
      <c r="C4" s="153" t="s">
        <v>134</v>
      </c>
      <c r="D4" s="160" t="s">
        <v>135</v>
      </c>
      <c r="E4" s="160" t="s">
        <v>136</v>
      </c>
      <c r="F4" s="161"/>
    </row>
    <row r="5" spans="1:8" ht="12.75">
      <c r="A5" s="162"/>
      <c r="B5" s="163" t="s">
        <v>38</v>
      </c>
      <c r="C5" s="164" t="s">
        <v>137</v>
      </c>
      <c r="D5" s="165"/>
      <c r="E5" s="165"/>
      <c r="F5" s="166" t="s">
        <v>138</v>
      </c>
      <c r="G5" s="167"/>
      <c r="H5" s="167"/>
    </row>
    <row r="6" spans="1:6" ht="12.75">
      <c r="A6" s="152"/>
      <c r="B6" s="168"/>
      <c r="D6" s="168"/>
      <c r="E6" s="168"/>
      <c r="F6" s="161"/>
    </row>
    <row r="7" spans="1:6" ht="12.75">
      <c r="A7" s="169" t="s">
        <v>139</v>
      </c>
      <c r="B7" s="170"/>
      <c r="C7" s="171"/>
      <c r="D7" s="170"/>
      <c r="E7" s="170"/>
      <c r="F7" s="172"/>
    </row>
    <row r="8" spans="1:6" ht="12.75">
      <c r="A8" s="152" t="s">
        <v>140</v>
      </c>
      <c r="B8" s="168"/>
      <c r="D8" s="173">
        <v>38363</v>
      </c>
      <c r="E8" s="173">
        <v>38363</v>
      </c>
      <c r="F8" s="161"/>
    </row>
    <row r="9" spans="1:6" ht="12.75">
      <c r="A9" s="152" t="s">
        <v>141</v>
      </c>
      <c r="B9" s="168"/>
      <c r="D9" s="173">
        <v>38650</v>
      </c>
      <c r="E9" s="173">
        <v>38650</v>
      </c>
      <c r="F9" s="161"/>
    </row>
    <row r="10" spans="1:6" ht="12.75">
      <c r="A10" s="152" t="s">
        <v>142</v>
      </c>
      <c r="B10" s="168"/>
      <c r="D10" s="173">
        <v>38740</v>
      </c>
      <c r="E10" s="173">
        <v>38740</v>
      </c>
      <c r="F10" s="161"/>
    </row>
    <row r="11" spans="1:6" ht="12.75">
      <c r="A11" s="152" t="s">
        <v>143</v>
      </c>
      <c r="B11" s="174"/>
      <c r="D11" s="173"/>
      <c r="E11" s="173" t="s">
        <v>144</v>
      </c>
      <c r="F11" s="161"/>
    </row>
    <row r="12" spans="1:6" ht="12.75">
      <c r="A12" s="152" t="s">
        <v>145</v>
      </c>
      <c r="B12" s="174">
        <v>6000</v>
      </c>
      <c r="C12" s="154">
        <v>6000</v>
      </c>
      <c r="D12" s="168"/>
      <c r="E12" s="168" t="s">
        <v>146</v>
      </c>
      <c r="F12" s="161"/>
    </row>
    <row r="13" spans="1:6" ht="12.75">
      <c r="A13" s="152" t="s">
        <v>147</v>
      </c>
      <c r="B13" s="168"/>
      <c r="D13" s="168"/>
      <c r="E13" s="168" t="s">
        <v>146</v>
      </c>
      <c r="F13" s="161"/>
    </row>
    <row r="14" spans="1:6" ht="12.75">
      <c r="A14" s="175"/>
      <c r="B14" s="176"/>
      <c r="C14" s="177"/>
      <c r="D14" s="176"/>
      <c r="E14" s="176"/>
      <c r="F14" s="178"/>
    </row>
    <row r="15" spans="1:6" ht="12.75">
      <c r="A15" s="169" t="s">
        <v>148</v>
      </c>
      <c r="B15" s="170"/>
      <c r="C15" s="171"/>
      <c r="D15" s="179">
        <v>38769</v>
      </c>
      <c r="E15" s="179">
        <v>38770</v>
      </c>
      <c r="F15" s="172"/>
    </row>
    <row r="16" spans="1:6" ht="12.75">
      <c r="A16" s="152" t="s">
        <v>149</v>
      </c>
      <c r="B16" s="168"/>
      <c r="D16" s="168"/>
      <c r="E16" s="168" t="s">
        <v>146</v>
      </c>
      <c r="F16" s="161"/>
    </row>
    <row r="17" spans="1:6" ht="12.75">
      <c r="A17" s="175"/>
      <c r="B17" s="176"/>
      <c r="C17" s="177"/>
      <c r="D17" s="176"/>
      <c r="E17" s="176"/>
      <c r="F17" s="178"/>
    </row>
    <row r="18" spans="1:6" ht="12.75">
      <c r="A18" s="169" t="s">
        <v>150</v>
      </c>
      <c r="B18" s="170"/>
      <c r="C18" s="171"/>
      <c r="D18" s="170"/>
      <c r="E18" s="170"/>
      <c r="F18" s="172"/>
    </row>
    <row r="19" spans="1:6" ht="12.75">
      <c r="A19" s="152" t="s">
        <v>151</v>
      </c>
      <c r="B19" s="174" t="s">
        <v>146</v>
      </c>
      <c r="D19" s="168"/>
      <c r="E19" s="168"/>
      <c r="F19" s="161"/>
    </row>
    <row r="20" spans="1:6" ht="12.75">
      <c r="A20" s="152" t="s">
        <v>152</v>
      </c>
      <c r="B20" s="168"/>
      <c r="D20" s="168">
        <v>2007</v>
      </c>
      <c r="E20" s="168">
        <v>2007</v>
      </c>
      <c r="F20" s="161"/>
    </row>
    <row r="21" spans="1:6" ht="12.75">
      <c r="A21" s="175"/>
      <c r="B21" s="176"/>
      <c r="C21" s="177"/>
      <c r="D21" s="176"/>
      <c r="E21" s="176"/>
      <c r="F21" s="178"/>
    </row>
    <row r="22" spans="1:6" ht="12.75">
      <c r="A22" s="169" t="s">
        <v>153</v>
      </c>
      <c r="B22" s="180"/>
      <c r="C22" s="171"/>
      <c r="D22" s="170"/>
      <c r="E22" s="170"/>
      <c r="F22" s="172"/>
    </row>
    <row r="23" spans="1:6" ht="12.75">
      <c r="A23" s="152" t="s">
        <v>154</v>
      </c>
      <c r="B23" s="168"/>
      <c r="D23" s="168">
        <v>2006</v>
      </c>
      <c r="E23" s="168">
        <v>2006</v>
      </c>
      <c r="F23" s="161"/>
    </row>
    <row r="24" spans="1:6" ht="12.75">
      <c r="A24" s="152" t="s">
        <v>155</v>
      </c>
      <c r="B24" s="168"/>
      <c r="D24" s="168">
        <v>2007</v>
      </c>
      <c r="E24" s="168">
        <v>2007</v>
      </c>
      <c r="F24" s="161"/>
    </row>
    <row r="25" spans="1:6" ht="12.75">
      <c r="A25" s="152"/>
      <c r="B25" s="168"/>
      <c r="D25" s="168"/>
      <c r="E25" s="168"/>
      <c r="F25" s="161"/>
    </row>
    <row r="26" spans="1:6" ht="12.75">
      <c r="A26" s="181" t="s">
        <v>156</v>
      </c>
      <c r="B26" s="170"/>
      <c r="C26" s="171"/>
      <c r="D26" s="182"/>
      <c r="E26" s="171"/>
      <c r="F26" s="170"/>
    </row>
    <row r="27" spans="1:6" ht="12.75">
      <c r="A27" s="183" t="s">
        <v>157</v>
      </c>
      <c r="B27" s="168"/>
      <c r="D27" s="184"/>
      <c r="F27" s="168"/>
    </row>
    <row r="28" spans="1:6" ht="12.75">
      <c r="A28" s="152" t="s">
        <v>158</v>
      </c>
      <c r="B28" s="168"/>
      <c r="D28" s="184"/>
      <c r="F28" s="168"/>
    </row>
    <row r="29" spans="1:6" ht="12.75">
      <c r="A29" s="152" t="s">
        <v>159</v>
      </c>
      <c r="B29" s="168"/>
      <c r="D29" s="184"/>
      <c r="F29" s="168"/>
    </row>
    <row r="30" spans="1:6" ht="12.75">
      <c r="A30" s="152" t="s">
        <v>160</v>
      </c>
      <c r="B30" s="168" t="s">
        <v>161</v>
      </c>
      <c r="D30" s="185" t="s">
        <v>162</v>
      </c>
      <c r="E30" s="186" t="s">
        <v>163</v>
      </c>
      <c r="F30" s="168" t="s">
        <v>164</v>
      </c>
    </row>
    <row r="31" spans="1:6" ht="12.75">
      <c r="A31" s="152" t="s">
        <v>165</v>
      </c>
      <c r="B31" s="168"/>
      <c r="D31" s="185" t="s">
        <v>162</v>
      </c>
      <c r="E31" s="186" t="s">
        <v>146</v>
      </c>
      <c r="F31" s="168"/>
    </row>
    <row r="32" spans="1:6" ht="12.75">
      <c r="A32" s="152" t="s">
        <v>166</v>
      </c>
      <c r="B32" s="174">
        <v>10000</v>
      </c>
      <c r="D32" s="184">
        <v>2006</v>
      </c>
      <c r="E32" s="154">
        <v>2007</v>
      </c>
      <c r="F32" s="168" t="s">
        <v>146</v>
      </c>
    </row>
    <row r="33" spans="1:6" ht="12.75">
      <c r="A33" s="152" t="s">
        <v>167</v>
      </c>
      <c r="B33" s="174">
        <v>10000</v>
      </c>
      <c r="D33" s="184">
        <v>2006</v>
      </c>
      <c r="E33" s="154">
        <v>2007</v>
      </c>
      <c r="F33" s="168" t="s">
        <v>168</v>
      </c>
    </row>
    <row r="34" spans="1:6" ht="12.75">
      <c r="A34" s="152" t="s">
        <v>169</v>
      </c>
      <c r="B34" s="187">
        <v>6000</v>
      </c>
      <c r="D34" s="184">
        <v>2008</v>
      </c>
      <c r="E34" s="154">
        <v>2009</v>
      </c>
      <c r="F34" s="168" t="s">
        <v>168</v>
      </c>
    </row>
    <row r="35" spans="1:6" ht="12.75">
      <c r="A35" s="175"/>
      <c r="B35" s="176"/>
      <c r="C35" s="177"/>
      <c r="D35" s="188"/>
      <c r="E35" s="177"/>
      <c r="F35" s="176"/>
    </row>
    <row r="36" spans="1:6" ht="12.75">
      <c r="A36" s="169" t="s">
        <v>170</v>
      </c>
      <c r="B36" s="170"/>
      <c r="C36" s="171"/>
      <c r="D36" s="182"/>
      <c r="E36" s="170"/>
      <c r="F36" s="172"/>
    </row>
    <row r="37" spans="1:6" ht="12.75">
      <c r="A37" s="152" t="s">
        <v>171</v>
      </c>
      <c r="B37" s="174">
        <v>40000</v>
      </c>
      <c r="C37" s="189">
        <v>15000</v>
      </c>
      <c r="D37" s="184">
        <v>2007</v>
      </c>
      <c r="E37" s="168">
        <v>2007</v>
      </c>
      <c r="F37" s="161" t="s">
        <v>186</v>
      </c>
    </row>
    <row r="38" spans="1:6" ht="12.75">
      <c r="A38" s="152" t="s">
        <v>172</v>
      </c>
      <c r="B38" s="174">
        <v>27000</v>
      </c>
      <c r="C38" s="189"/>
      <c r="D38" s="184">
        <v>2007</v>
      </c>
      <c r="E38" s="168">
        <v>2008</v>
      </c>
      <c r="F38" s="161" t="s">
        <v>187</v>
      </c>
    </row>
    <row r="39" spans="1:6" ht="12.75">
      <c r="A39" s="190" t="s">
        <v>173</v>
      </c>
      <c r="B39" s="176"/>
      <c r="C39" s="177"/>
      <c r="D39" s="188"/>
      <c r="E39" s="176"/>
      <c r="F39" s="178" t="s">
        <v>174</v>
      </c>
    </row>
    <row r="40" spans="1:6" ht="12.75">
      <c r="A40" s="169" t="s">
        <v>175</v>
      </c>
      <c r="B40" s="170"/>
      <c r="C40" s="171"/>
      <c r="D40" s="182"/>
      <c r="E40" s="170"/>
      <c r="F40" s="172"/>
    </row>
    <row r="41" spans="1:6" ht="12.75">
      <c r="A41" s="152" t="s">
        <v>176</v>
      </c>
      <c r="B41" s="168" t="s">
        <v>146</v>
      </c>
      <c r="D41" s="184">
        <v>2003</v>
      </c>
      <c r="E41" s="168">
        <v>2003</v>
      </c>
      <c r="F41" s="161"/>
    </row>
    <row r="42" spans="1:6" ht="12.75">
      <c r="A42" s="152" t="s">
        <v>177</v>
      </c>
      <c r="B42" s="168" t="s">
        <v>146</v>
      </c>
      <c r="D42" s="184">
        <v>2005</v>
      </c>
      <c r="E42" s="168">
        <v>2005</v>
      </c>
      <c r="F42" s="161"/>
    </row>
    <row r="43" spans="1:6" ht="12.75">
      <c r="A43" s="183" t="s">
        <v>178</v>
      </c>
      <c r="B43" s="168" t="s">
        <v>179</v>
      </c>
      <c r="D43" s="168"/>
      <c r="E43" s="168"/>
      <c r="F43" s="161"/>
    </row>
    <row r="44" spans="1:6" ht="12.75">
      <c r="A44" s="191"/>
      <c r="B44" s="176"/>
      <c r="C44" s="177"/>
      <c r="D44" s="176"/>
      <c r="E44" s="176"/>
      <c r="F44" s="178"/>
    </row>
    <row r="45" spans="1:6" ht="12.75">
      <c r="A45" s="169" t="s">
        <v>180</v>
      </c>
      <c r="B45" s="170"/>
      <c r="C45" s="189">
        <v>1541.58</v>
      </c>
      <c r="D45" s="192">
        <v>39083</v>
      </c>
      <c r="E45" s="170"/>
      <c r="F45" s="172"/>
    </row>
    <row r="46" spans="1:6" ht="12.75">
      <c r="A46" s="175"/>
      <c r="B46" s="176"/>
      <c r="C46" s="177"/>
      <c r="D46" s="176"/>
      <c r="E46" s="176"/>
      <c r="F46" s="178"/>
    </row>
    <row r="47" spans="1:6" ht="12.75">
      <c r="A47" s="169" t="s">
        <v>181</v>
      </c>
      <c r="B47" s="170"/>
      <c r="C47" s="171"/>
      <c r="D47" s="192">
        <v>39448</v>
      </c>
      <c r="E47" s="170"/>
      <c r="F47" s="172"/>
    </row>
    <row r="48" spans="1:6" ht="12.75">
      <c r="A48" s="175"/>
      <c r="B48" s="176"/>
      <c r="C48" s="177"/>
      <c r="D48" s="176"/>
      <c r="E48" s="176"/>
      <c r="F48" s="178"/>
    </row>
    <row r="49" spans="1:6" ht="12.75">
      <c r="A49" s="169" t="s">
        <v>182</v>
      </c>
      <c r="B49" s="170"/>
      <c r="C49" s="171"/>
      <c r="D49" s="192">
        <v>39699</v>
      </c>
      <c r="E49" s="170"/>
      <c r="F49" s="172"/>
    </row>
    <row r="50" spans="1:6" ht="13.5" thickBot="1">
      <c r="A50" s="152"/>
      <c r="B50" s="168"/>
      <c r="D50" s="168"/>
      <c r="E50" s="168"/>
      <c r="F50" s="161"/>
    </row>
    <row r="51" spans="1:6" ht="13.5" thickBot="1">
      <c r="A51" s="193" t="s">
        <v>183</v>
      </c>
      <c r="B51" s="194">
        <f>SUM(B7:B50)</f>
        <v>99000</v>
      </c>
      <c r="C51" s="194">
        <f>SUM(C7:C50)</f>
        <v>22541.58</v>
      </c>
      <c r="D51" s="195"/>
      <c r="E51" s="195"/>
      <c r="F51" s="196"/>
    </row>
    <row r="52" spans="1:6" ht="12.75">
      <c r="A52" s="152"/>
      <c r="B52" s="168"/>
      <c r="D52" s="168"/>
      <c r="E52" s="168"/>
      <c r="F52" s="161"/>
    </row>
    <row r="53" spans="1:6" ht="12.75">
      <c r="A53" s="152" t="s">
        <v>184</v>
      </c>
      <c r="B53" s="168"/>
      <c r="D53" s="168"/>
      <c r="E53" s="168"/>
      <c r="F53" s="161"/>
    </row>
    <row r="54" spans="1:6" ht="12.75">
      <c r="A54" s="175" t="s">
        <v>185</v>
      </c>
      <c r="B54" s="176"/>
      <c r="C54" s="177"/>
      <c r="D54" s="176"/>
      <c r="E54" s="176"/>
      <c r="F54" s="178"/>
    </row>
  </sheetData>
  <sheetProtection/>
  <printOptions/>
  <pageMargins left="0" right="0" top="1" bottom="1" header="0.5" footer="0.5"/>
  <pageSetup horizontalDpi="600" verticalDpi="600" orientation="portrait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1:L43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6.8515625" style="20" customWidth="1"/>
    <col min="2" max="2" width="10.28125" style="20" customWidth="1"/>
    <col min="3" max="5" width="9.140625" style="20" customWidth="1"/>
    <col min="6" max="6" width="13.8515625" style="20" customWidth="1"/>
    <col min="7" max="7" width="16.8515625" style="20" customWidth="1"/>
    <col min="8" max="8" width="11.28125" style="20" customWidth="1"/>
  </cols>
  <sheetData>
    <row r="1" spans="1:12" ht="15.75">
      <c r="A1" s="135" t="s">
        <v>78</v>
      </c>
      <c r="G1" s="20" t="s">
        <v>79</v>
      </c>
      <c r="H1" s="20" t="s">
        <v>80</v>
      </c>
      <c r="I1" t="s">
        <v>391</v>
      </c>
      <c r="J1" t="s">
        <v>393</v>
      </c>
      <c r="K1" t="s">
        <v>391</v>
      </c>
      <c r="L1" t="s">
        <v>393</v>
      </c>
    </row>
    <row r="2" ht="15.75">
      <c r="A2" s="136"/>
    </row>
    <row r="3" spans="1:8" ht="15.75">
      <c r="A3" s="137" t="s">
        <v>106</v>
      </c>
      <c r="H3" s="20">
        <f aca="true" t="shared" si="0" ref="H3:H12">SUM(I3,K3,M3,O3,Q3,S3,U3,W3,Y3)</f>
        <v>0</v>
      </c>
    </row>
    <row r="4" spans="1:8" ht="15.75">
      <c r="A4" s="136"/>
      <c r="H4" s="20">
        <f t="shared" si="0"/>
        <v>0</v>
      </c>
    </row>
    <row r="5" spans="2:8" ht="15.75">
      <c r="B5" s="136" t="s">
        <v>107</v>
      </c>
      <c r="H5" s="20">
        <f t="shared" si="0"/>
        <v>0</v>
      </c>
    </row>
    <row r="6" spans="3:8" ht="15.75">
      <c r="C6" s="136" t="s">
        <v>81</v>
      </c>
      <c r="G6" s="138">
        <f>8*1500*2</f>
        <v>24000</v>
      </c>
      <c r="H6" s="20">
        <f t="shared" si="0"/>
        <v>0</v>
      </c>
    </row>
    <row r="7" spans="3:8" ht="15.75">
      <c r="C7" s="136" t="s">
        <v>82</v>
      </c>
      <c r="G7" s="138">
        <v>2400</v>
      </c>
      <c r="H7" s="20">
        <f t="shared" si="0"/>
        <v>0</v>
      </c>
    </row>
    <row r="8" spans="1:8" ht="15.75">
      <c r="A8" s="136"/>
      <c r="H8" s="20">
        <f t="shared" si="0"/>
        <v>0</v>
      </c>
    </row>
    <row r="9" spans="1:8" ht="15.75">
      <c r="A9" s="136"/>
      <c r="H9" s="20">
        <f t="shared" si="0"/>
        <v>0</v>
      </c>
    </row>
    <row r="10" spans="1:8" ht="15.75">
      <c r="A10" s="137" t="s">
        <v>108</v>
      </c>
      <c r="H10" s="20">
        <f t="shared" si="0"/>
        <v>0</v>
      </c>
    </row>
    <row r="11" spans="1:8" ht="15.75">
      <c r="A11" s="136"/>
      <c r="H11" s="20">
        <f t="shared" si="0"/>
        <v>0</v>
      </c>
    </row>
    <row r="12" spans="1:8" ht="46.5" customHeight="1">
      <c r="A12" s="139" t="s">
        <v>83</v>
      </c>
      <c r="B12" s="471" t="s">
        <v>84</v>
      </c>
      <c r="C12" s="471"/>
      <c r="D12" s="471"/>
      <c r="E12" s="471"/>
      <c r="F12" s="471"/>
      <c r="G12" s="471"/>
      <c r="H12" s="20">
        <f t="shared" si="0"/>
        <v>0</v>
      </c>
    </row>
    <row r="13" spans="1:9" ht="15.75">
      <c r="A13" s="139"/>
      <c r="C13" s="136" t="s">
        <v>85</v>
      </c>
      <c r="G13" s="138">
        <v>1000</v>
      </c>
      <c r="H13" s="20">
        <f>SUM(I13,K13,M13,O13,Q13,S13,U13,W13,Y13)</f>
        <v>187.05</v>
      </c>
      <c r="I13">
        <v>187.05</v>
      </c>
    </row>
    <row r="14" spans="1:8" ht="15.75">
      <c r="A14" s="139"/>
      <c r="C14" s="136" t="s">
        <v>86</v>
      </c>
      <c r="G14" s="138">
        <v>1000</v>
      </c>
      <c r="H14" s="20">
        <f aca="true" t="shared" si="1" ref="H14:H40">SUM(I14,K14,M14,O14,Q14,S14,U14,W14,Y14)</f>
        <v>0</v>
      </c>
    </row>
    <row r="15" spans="1:8" ht="15.75">
      <c r="A15" s="139"/>
      <c r="H15" s="20">
        <f t="shared" si="1"/>
        <v>0</v>
      </c>
    </row>
    <row r="16" spans="1:8" ht="65.25" customHeight="1">
      <c r="A16" s="139" t="s">
        <v>87</v>
      </c>
      <c r="B16" s="471" t="s">
        <v>88</v>
      </c>
      <c r="C16" s="471"/>
      <c r="D16" s="471"/>
      <c r="E16" s="471"/>
      <c r="F16" s="471"/>
      <c r="G16" s="471"/>
      <c r="H16" s="20">
        <f t="shared" si="1"/>
        <v>0</v>
      </c>
    </row>
    <row r="17" spans="1:8" ht="15.75">
      <c r="A17" s="139"/>
      <c r="D17" s="136" t="s">
        <v>89</v>
      </c>
      <c r="G17" s="138">
        <v>3000</v>
      </c>
      <c r="H17" s="20">
        <f t="shared" si="1"/>
        <v>0</v>
      </c>
    </row>
    <row r="18" spans="1:8" ht="15.75">
      <c r="A18" s="139"/>
      <c r="D18" s="136" t="s">
        <v>90</v>
      </c>
      <c r="G18" s="138">
        <v>3000</v>
      </c>
      <c r="H18" s="20">
        <f t="shared" si="1"/>
        <v>0</v>
      </c>
    </row>
    <row r="19" spans="1:8" ht="15.75">
      <c r="A19" s="139"/>
      <c r="D19" s="136" t="s">
        <v>91</v>
      </c>
      <c r="G19" s="138">
        <v>3000</v>
      </c>
      <c r="H19" s="20">
        <f t="shared" si="1"/>
        <v>0</v>
      </c>
    </row>
    <row r="20" spans="1:8" ht="15.75">
      <c r="A20" s="139"/>
      <c r="D20" s="136" t="s">
        <v>92</v>
      </c>
      <c r="G20" s="138">
        <v>1000</v>
      </c>
      <c r="H20" s="20">
        <f t="shared" si="1"/>
        <v>0</v>
      </c>
    </row>
    <row r="21" spans="1:8" ht="15.75">
      <c r="A21" s="139"/>
      <c r="H21" s="20">
        <f t="shared" si="1"/>
        <v>0</v>
      </c>
    </row>
    <row r="22" spans="1:8" ht="63" customHeight="1">
      <c r="A22" s="139" t="s">
        <v>93</v>
      </c>
      <c r="B22" s="471" t="s">
        <v>94</v>
      </c>
      <c r="C22" s="471"/>
      <c r="D22" s="471"/>
      <c r="E22" s="471"/>
      <c r="F22" s="471"/>
      <c r="G22" s="471"/>
      <c r="H22" s="20">
        <f t="shared" si="1"/>
        <v>0</v>
      </c>
    </row>
    <row r="23" spans="1:8" ht="15.75">
      <c r="A23" s="139"/>
      <c r="D23" s="136" t="s">
        <v>89</v>
      </c>
      <c r="G23" s="138">
        <v>3000</v>
      </c>
      <c r="H23" s="20">
        <f t="shared" si="1"/>
        <v>0</v>
      </c>
    </row>
    <row r="24" spans="1:8" ht="15.75">
      <c r="A24" s="139"/>
      <c r="D24" s="136" t="s">
        <v>90</v>
      </c>
      <c r="G24" s="138">
        <v>3000</v>
      </c>
      <c r="H24" s="20">
        <f t="shared" si="1"/>
        <v>0</v>
      </c>
    </row>
    <row r="25" spans="1:8" ht="15.75">
      <c r="A25" s="139"/>
      <c r="D25" s="136" t="s">
        <v>91</v>
      </c>
      <c r="G25" s="138">
        <v>3000</v>
      </c>
      <c r="H25" s="20">
        <f t="shared" si="1"/>
        <v>0</v>
      </c>
    </row>
    <row r="26" spans="1:8" ht="15.75">
      <c r="A26" s="139"/>
      <c r="D26" s="136" t="s">
        <v>92</v>
      </c>
      <c r="G26" s="138">
        <v>1000</v>
      </c>
      <c r="H26" s="20">
        <f t="shared" si="1"/>
        <v>0</v>
      </c>
    </row>
    <row r="27" spans="1:8" ht="15.75">
      <c r="A27" s="139"/>
      <c r="H27" s="20">
        <f t="shared" si="1"/>
        <v>0</v>
      </c>
    </row>
    <row r="28" spans="1:8" ht="96.75" customHeight="1">
      <c r="A28" s="139" t="s">
        <v>95</v>
      </c>
      <c r="B28" s="471" t="s">
        <v>96</v>
      </c>
      <c r="C28" s="471"/>
      <c r="D28" s="471"/>
      <c r="E28" s="471"/>
      <c r="F28" s="471"/>
      <c r="G28" s="471"/>
      <c r="H28" s="20">
        <f t="shared" si="1"/>
        <v>0</v>
      </c>
    </row>
    <row r="29" spans="1:8" ht="15.75">
      <c r="A29" s="136"/>
      <c r="H29" s="20">
        <f t="shared" si="1"/>
        <v>0</v>
      </c>
    </row>
    <row r="30" spans="3:8" ht="15.75">
      <c r="C30" s="136" t="s">
        <v>97</v>
      </c>
      <c r="G30" s="138">
        <v>5000</v>
      </c>
      <c r="H30" s="20">
        <f t="shared" si="1"/>
        <v>0</v>
      </c>
    </row>
    <row r="31" spans="3:8" ht="15.75">
      <c r="C31" s="136" t="s">
        <v>98</v>
      </c>
      <c r="G31" s="138">
        <v>5000</v>
      </c>
      <c r="H31" s="20">
        <f t="shared" si="1"/>
        <v>0</v>
      </c>
    </row>
    <row r="32" spans="3:8" ht="15.75">
      <c r="C32" s="136" t="s">
        <v>99</v>
      </c>
      <c r="G32" s="138">
        <v>5000</v>
      </c>
      <c r="H32" s="20">
        <f t="shared" si="1"/>
        <v>0</v>
      </c>
    </row>
    <row r="33" spans="3:8" ht="15.75">
      <c r="C33" s="136" t="s">
        <v>100</v>
      </c>
      <c r="G33" s="138">
        <v>5000</v>
      </c>
      <c r="H33" s="20">
        <f t="shared" si="1"/>
        <v>0</v>
      </c>
    </row>
    <row r="34" spans="3:8" ht="15.75">
      <c r="C34" s="136" t="s">
        <v>101</v>
      </c>
      <c r="G34" s="138">
        <v>5000</v>
      </c>
      <c r="H34" s="20">
        <f t="shared" si="1"/>
        <v>0</v>
      </c>
    </row>
    <row r="35" spans="1:8" ht="15.75">
      <c r="A35" s="136"/>
      <c r="H35" s="20">
        <f t="shared" si="1"/>
        <v>0</v>
      </c>
    </row>
    <row r="36" spans="2:8" ht="54.75" customHeight="1">
      <c r="B36" s="471" t="s">
        <v>102</v>
      </c>
      <c r="C36" s="471"/>
      <c r="D36" s="471"/>
      <c r="E36" s="471"/>
      <c r="F36" s="471"/>
      <c r="G36" s="471"/>
      <c r="H36" s="20">
        <f t="shared" si="1"/>
        <v>0</v>
      </c>
    </row>
    <row r="37" spans="1:8" ht="15.75">
      <c r="A37" s="136"/>
      <c r="H37" s="20">
        <f t="shared" si="1"/>
        <v>0</v>
      </c>
    </row>
    <row r="38" spans="1:8" ht="15.75">
      <c r="A38" s="137" t="s">
        <v>109</v>
      </c>
      <c r="H38" s="20">
        <f t="shared" si="1"/>
        <v>0</v>
      </c>
    </row>
    <row r="39" spans="2:8" ht="15.75">
      <c r="B39" s="136" t="s">
        <v>103</v>
      </c>
      <c r="H39" s="20">
        <f t="shared" si="1"/>
        <v>0</v>
      </c>
    </row>
    <row r="40" spans="3:8" ht="15.75">
      <c r="C40" s="136" t="s">
        <v>104</v>
      </c>
      <c r="G40" s="138">
        <v>24000</v>
      </c>
      <c r="H40" s="20">
        <f t="shared" si="1"/>
        <v>0</v>
      </c>
    </row>
    <row r="41" ht="15.75">
      <c r="A41" s="136"/>
    </row>
    <row r="42" spans="1:8" ht="15.75">
      <c r="A42" s="136"/>
      <c r="F42" s="140" t="s">
        <v>105</v>
      </c>
      <c r="G42" s="141">
        <v>97400</v>
      </c>
      <c r="H42" s="20">
        <f>SUM(H3:H41)</f>
        <v>187.05</v>
      </c>
    </row>
    <row r="43" ht="15.75">
      <c r="A43" s="136"/>
    </row>
  </sheetData>
  <sheetProtection/>
  <mergeCells count="5">
    <mergeCell ref="B36:G36"/>
    <mergeCell ref="B12:G12"/>
    <mergeCell ref="B16:G16"/>
    <mergeCell ref="B22:G22"/>
    <mergeCell ref="B28:G28"/>
  </mergeCells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zoomScalePageLayoutView="0" workbookViewId="0" topLeftCell="B1">
      <pane ySplit="3" topLeftCell="A25" activePane="bottomLeft" state="frozen"/>
      <selection pane="topLeft" activeCell="A1" sqref="A1"/>
      <selection pane="bottomLeft" activeCell="L60" sqref="L60"/>
    </sheetView>
  </sheetViews>
  <sheetFormatPr defaultColWidth="9.140625" defaultRowHeight="12.75"/>
  <cols>
    <col min="1" max="1" width="9.57421875" style="0" customWidth="1"/>
    <col min="2" max="2" width="5.28125" style="0" customWidth="1"/>
    <col min="3" max="3" width="49.140625" style="0" customWidth="1"/>
    <col min="4" max="4" width="8.140625" style="316" bestFit="1" customWidth="1"/>
    <col min="5" max="5" width="14.28125" style="319" customWidth="1"/>
    <col min="6" max="6" width="8.7109375" style="0" bestFit="1" customWidth="1"/>
    <col min="7" max="8" width="7.140625" style="316" bestFit="1" customWidth="1"/>
    <col min="10" max="10" width="9.421875" style="0" customWidth="1"/>
    <col min="13" max="13" width="10.8515625" style="0" customWidth="1"/>
    <col min="15" max="15" width="13.140625" style="0" bestFit="1" customWidth="1"/>
    <col min="17" max="17" width="13.140625" style="0" bestFit="1" customWidth="1"/>
  </cols>
  <sheetData>
    <row r="1" spans="1:9" ht="18">
      <c r="A1" s="318" t="s">
        <v>280</v>
      </c>
      <c r="I1" s="343">
        <v>39326</v>
      </c>
    </row>
    <row r="2" spans="5:12" ht="12.75">
      <c r="E2" s="320" t="s">
        <v>85</v>
      </c>
      <c r="F2" s="291" t="s">
        <v>243</v>
      </c>
      <c r="I2" s="320" t="s">
        <v>85</v>
      </c>
      <c r="J2" s="291" t="s">
        <v>243</v>
      </c>
      <c r="K2" s="320" t="s">
        <v>85</v>
      </c>
      <c r="L2" s="291" t="s">
        <v>243</v>
      </c>
    </row>
    <row r="3" spans="1:31" ht="15.75">
      <c r="A3" s="321" t="s">
        <v>384</v>
      </c>
      <c r="B3" s="177"/>
      <c r="C3" s="177"/>
      <c r="D3" s="322" t="s">
        <v>281</v>
      </c>
      <c r="E3" s="323" t="s">
        <v>38</v>
      </c>
      <c r="F3" s="323" t="s">
        <v>38</v>
      </c>
      <c r="G3" s="322" t="s">
        <v>282</v>
      </c>
      <c r="H3" s="322" t="s">
        <v>283</v>
      </c>
      <c r="I3" s="342">
        <v>2007</v>
      </c>
      <c r="J3" s="342">
        <v>2007</v>
      </c>
      <c r="K3" s="342">
        <v>2008</v>
      </c>
      <c r="L3" s="342">
        <v>2008</v>
      </c>
      <c r="M3" t="s">
        <v>392</v>
      </c>
      <c r="N3" t="s">
        <v>391</v>
      </c>
      <c r="O3" t="s">
        <v>393</v>
      </c>
      <c r="P3" t="s">
        <v>391</v>
      </c>
      <c r="Q3" t="s">
        <v>393</v>
      </c>
      <c r="R3" t="s">
        <v>391</v>
      </c>
      <c r="S3" t="s">
        <v>393</v>
      </c>
      <c r="T3" t="s">
        <v>391</v>
      </c>
      <c r="U3" t="s">
        <v>393</v>
      </c>
      <c r="V3" t="s">
        <v>391</v>
      </c>
      <c r="W3" t="s">
        <v>393</v>
      </c>
      <c r="X3" t="s">
        <v>391</v>
      </c>
      <c r="Y3" t="s">
        <v>393</v>
      </c>
      <c r="Z3" t="s">
        <v>391</v>
      </c>
      <c r="AA3" t="s">
        <v>393</v>
      </c>
      <c r="AB3" t="s">
        <v>391</v>
      </c>
      <c r="AC3" t="s">
        <v>393</v>
      </c>
      <c r="AD3" t="s">
        <v>391</v>
      </c>
      <c r="AE3" t="s">
        <v>393</v>
      </c>
    </row>
    <row r="5" spans="1:13" s="291" customFormat="1" ht="12.75">
      <c r="A5" s="164" t="s">
        <v>284</v>
      </c>
      <c r="B5" s="164"/>
      <c r="C5" s="164"/>
      <c r="D5" s="322"/>
      <c r="E5" s="324"/>
      <c r="F5" s="164"/>
      <c r="G5" s="325">
        <v>39114</v>
      </c>
      <c r="H5" s="325">
        <v>39202</v>
      </c>
      <c r="I5" s="291">
        <f>IF(H5&lt;$I$1,E5,"")</f>
        <v>0</v>
      </c>
      <c r="J5" s="291">
        <f>IF(H5&lt;$I$1,F5,"")</f>
        <v>0</v>
      </c>
      <c r="K5" s="291">
        <f>IF(H5&gt;$I$1,E5,"")</f>
      </c>
      <c r="L5" s="291">
        <f>IF(H5&gt;$I$1,F5,"")</f>
      </c>
      <c r="M5">
        <f aca="true" t="shared" si="0" ref="M5:M14">SUM(N5,P5,R5,T5,V5,X5,Z5,AB5,AD5,AF5,AH5,AJ5)</f>
        <v>0</v>
      </c>
    </row>
    <row r="6" spans="2:13" ht="12.75">
      <c r="B6" t="s">
        <v>285</v>
      </c>
      <c r="E6" s="319">
        <v>8000</v>
      </c>
      <c r="G6" s="326">
        <v>39114</v>
      </c>
      <c r="H6" s="326">
        <v>39172</v>
      </c>
      <c r="I6" s="291">
        <f aca="true" t="shared" si="1" ref="I6:I57">IF(H6&lt;$I$1,E6,"")</f>
        <v>8000</v>
      </c>
      <c r="J6" s="291">
        <f aca="true" t="shared" si="2" ref="J6:J57">IF(H6&lt;$I$1,F6,"")</f>
        <v>0</v>
      </c>
      <c r="K6" s="291">
        <f aca="true" t="shared" si="3" ref="K6:K57">IF(H6&gt;$I$1,E6,"")</f>
      </c>
      <c r="L6" s="291">
        <f aca="true" t="shared" si="4" ref="L6:L57">IF(H6&gt;$I$1,F6,"")</f>
      </c>
      <c r="M6">
        <f t="shared" si="0"/>
        <v>0</v>
      </c>
    </row>
    <row r="7" spans="2:13" ht="12.75">
      <c r="B7" t="s">
        <v>286</v>
      </c>
      <c r="E7" s="319">
        <v>2000</v>
      </c>
      <c r="G7" s="326">
        <v>39114</v>
      </c>
      <c r="H7" s="326">
        <v>39202</v>
      </c>
      <c r="I7" s="291">
        <f t="shared" si="1"/>
        <v>2000</v>
      </c>
      <c r="J7" s="291">
        <f t="shared" si="2"/>
        <v>0</v>
      </c>
      <c r="K7" s="291">
        <f t="shared" si="3"/>
      </c>
      <c r="L7" s="291">
        <f t="shared" si="4"/>
      </c>
      <c r="M7">
        <f t="shared" si="0"/>
        <v>0</v>
      </c>
    </row>
    <row r="8" spans="2:13" ht="12.75">
      <c r="B8" t="s">
        <v>287</v>
      </c>
      <c r="E8" s="319">
        <v>300</v>
      </c>
      <c r="G8" s="326">
        <v>39114</v>
      </c>
      <c r="H8" s="326">
        <v>39202</v>
      </c>
      <c r="I8" s="291">
        <f t="shared" si="1"/>
        <v>300</v>
      </c>
      <c r="J8" s="291">
        <f t="shared" si="2"/>
        <v>0</v>
      </c>
      <c r="K8" s="291">
        <f t="shared" si="3"/>
      </c>
      <c r="L8" s="291">
        <f t="shared" si="4"/>
      </c>
      <c r="M8">
        <f t="shared" si="0"/>
        <v>0</v>
      </c>
    </row>
    <row r="9" spans="2:13" ht="12.75">
      <c r="B9" t="s">
        <v>288</v>
      </c>
      <c r="H9" s="326"/>
      <c r="I9" s="291">
        <f t="shared" si="1"/>
        <v>0</v>
      </c>
      <c r="J9" s="291">
        <f t="shared" si="2"/>
        <v>0</v>
      </c>
      <c r="K9" s="291">
        <f t="shared" si="3"/>
      </c>
      <c r="L9" s="291">
        <f t="shared" si="4"/>
      </c>
      <c r="M9">
        <f t="shared" si="0"/>
        <v>0</v>
      </c>
    </row>
    <row r="10" spans="3:13" ht="12.75">
      <c r="C10" t="s">
        <v>289</v>
      </c>
      <c r="D10" s="316">
        <v>3</v>
      </c>
      <c r="F10" s="319">
        <v>3000</v>
      </c>
      <c r="G10" s="326">
        <v>39234</v>
      </c>
      <c r="H10" s="326">
        <v>39538</v>
      </c>
      <c r="I10" s="291">
        <f t="shared" si="1"/>
      </c>
      <c r="J10" s="291">
        <f t="shared" si="2"/>
      </c>
      <c r="K10" s="291">
        <f t="shared" si="3"/>
        <v>0</v>
      </c>
      <c r="L10" s="291">
        <f t="shared" si="4"/>
        <v>3000</v>
      </c>
      <c r="M10">
        <f t="shared" si="0"/>
        <v>0</v>
      </c>
    </row>
    <row r="11" spans="2:13" ht="12.75">
      <c r="B11" t="s">
        <v>290</v>
      </c>
      <c r="I11" s="291">
        <f t="shared" si="1"/>
        <v>0</v>
      </c>
      <c r="J11" s="291">
        <f t="shared" si="2"/>
        <v>0</v>
      </c>
      <c r="K11" s="291">
        <f t="shared" si="3"/>
      </c>
      <c r="L11" s="291">
        <f t="shared" si="4"/>
      </c>
      <c r="M11">
        <f t="shared" si="0"/>
        <v>0</v>
      </c>
    </row>
    <row r="12" spans="3:13" ht="12.75">
      <c r="C12" t="s">
        <v>291</v>
      </c>
      <c r="D12" s="316">
        <v>5</v>
      </c>
      <c r="F12" s="319">
        <v>5000</v>
      </c>
      <c r="G12" s="326">
        <v>39142</v>
      </c>
      <c r="H12" s="326">
        <v>39538</v>
      </c>
      <c r="I12" s="291">
        <f t="shared" si="1"/>
      </c>
      <c r="J12" s="291">
        <f t="shared" si="2"/>
      </c>
      <c r="K12" s="291">
        <f t="shared" si="3"/>
        <v>0</v>
      </c>
      <c r="L12" s="291">
        <f>IF(H12&gt;$I$1,F12,"")</f>
        <v>5000</v>
      </c>
      <c r="M12">
        <f t="shared" si="0"/>
        <v>0</v>
      </c>
    </row>
    <row r="13" spans="7:13" ht="12.75">
      <c r="G13" s="326"/>
      <c r="H13" s="326"/>
      <c r="I13" s="291">
        <f t="shared" si="1"/>
        <v>0</v>
      </c>
      <c r="J13" s="291">
        <f t="shared" si="2"/>
        <v>0</v>
      </c>
      <c r="K13" s="291">
        <f t="shared" si="3"/>
      </c>
      <c r="L13" s="291">
        <f t="shared" si="4"/>
      </c>
      <c r="M13">
        <f t="shared" si="0"/>
        <v>0</v>
      </c>
    </row>
    <row r="14" spans="1:13" ht="12.75">
      <c r="A14" s="164" t="s">
        <v>292</v>
      </c>
      <c r="B14" s="177"/>
      <c r="C14" s="177"/>
      <c r="D14" s="327"/>
      <c r="E14" s="328"/>
      <c r="F14" s="328"/>
      <c r="G14" s="325"/>
      <c r="H14" s="325"/>
      <c r="I14" s="291">
        <f t="shared" si="1"/>
        <v>0</v>
      </c>
      <c r="J14" s="291">
        <f t="shared" si="2"/>
        <v>0</v>
      </c>
      <c r="K14" s="291">
        <f t="shared" si="3"/>
      </c>
      <c r="L14" s="291">
        <f t="shared" si="4"/>
      </c>
      <c r="M14">
        <f t="shared" si="0"/>
        <v>0</v>
      </c>
    </row>
    <row r="15" spans="2:15" ht="12.75">
      <c r="B15" t="s">
        <v>293</v>
      </c>
      <c r="E15" s="319">
        <v>3000</v>
      </c>
      <c r="F15" s="319"/>
      <c r="G15" s="326">
        <v>39173</v>
      </c>
      <c r="H15" s="326">
        <v>39202</v>
      </c>
      <c r="I15" s="291">
        <f t="shared" si="1"/>
        <v>3000</v>
      </c>
      <c r="J15" s="291">
        <f t="shared" si="2"/>
        <v>0</v>
      </c>
      <c r="K15" s="291">
        <f t="shared" si="3"/>
      </c>
      <c r="L15" s="291">
        <f t="shared" si="4"/>
      </c>
      <c r="M15">
        <f>SUM(N15,P15,R15,T15,V15,X15,Z15,AB15,AD15,AF15,AH15,AJ15)</f>
        <v>300</v>
      </c>
      <c r="N15">
        <v>300</v>
      </c>
      <c r="O15" s="388">
        <v>39084</v>
      </c>
    </row>
    <row r="16" spans="2:13" ht="12.75">
      <c r="B16" t="s">
        <v>294</v>
      </c>
      <c r="D16" s="316">
        <v>1000</v>
      </c>
      <c r="F16" s="319">
        <v>2500</v>
      </c>
      <c r="G16" s="326">
        <v>39173</v>
      </c>
      <c r="H16" s="326">
        <v>39217</v>
      </c>
      <c r="I16" s="291">
        <f t="shared" si="1"/>
        <v>0</v>
      </c>
      <c r="J16" s="291">
        <f t="shared" si="2"/>
        <v>2500</v>
      </c>
      <c r="K16" s="291">
        <f t="shared" si="3"/>
      </c>
      <c r="L16" s="291">
        <f t="shared" si="4"/>
      </c>
      <c r="M16">
        <f aca="true" t="shared" si="5" ref="M16:M59">SUM(N16,P16,R16,T16,V16,X16,Z16,AB16,AD16,AF16,AH16,AJ16)</f>
        <v>0</v>
      </c>
    </row>
    <row r="17" spans="6:13" ht="12.75">
      <c r="F17" s="319"/>
      <c r="G17" s="326"/>
      <c r="H17" s="326"/>
      <c r="I17" s="291">
        <f t="shared" si="1"/>
        <v>0</v>
      </c>
      <c r="J17" s="291">
        <f t="shared" si="2"/>
        <v>0</v>
      </c>
      <c r="K17" s="291">
        <f t="shared" si="3"/>
      </c>
      <c r="L17" s="291">
        <f t="shared" si="4"/>
      </c>
      <c r="M17">
        <f t="shared" si="5"/>
        <v>0</v>
      </c>
    </row>
    <row r="18" spans="1:13" ht="12.75">
      <c r="A18" s="164" t="s">
        <v>295</v>
      </c>
      <c r="B18" s="177"/>
      <c r="C18" s="177"/>
      <c r="D18" s="327"/>
      <c r="E18" s="328"/>
      <c r="F18" s="328"/>
      <c r="G18" s="325"/>
      <c r="H18" s="325"/>
      <c r="I18" s="291">
        <f t="shared" si="1"/>
        <v>0</v>
      </c>
      <c r="J18" s="291">
        <f t="shared" si="2"/>
        <v>0</v>
      </c>
      <c r="K18" s="291">
        <f t="shared" si="3"/>
      </c>
      <c r="L18" s="291">
        <f t="shared" si="4"/>
      </c>
      <c r="M18">
        <f t="shared" si="5"/>
        <v>0</v>
      </c>
    </row>
    <row r="19" spans="2:13" ht="12.75">
      <c r="B19" t="s">
        <v>285</v>
      </c>
      <c r="E19" s="319">
        <v>1500</v>
      </c>
      <c r="F19" s="319"/>
      <c r="G19" s="326">
        <v>39142</v>
      </c>
      <c r="H19" s="326">
        <v>39173</v>
      </c>
      <c r="I19" s="291">
        <f t="shared" si="1"/>
        <v>1500</v>
      </c>
      <c r="J19" s="291">
        <f t="shared" si="2"/>
        <v>0</v>
      </c>
      <c r="K19" s="291">
        <f t="shared" si="3"/>
      </c>
      <c r="L19" s="291">
        <f t="shared" si="4"/>
      </c>
      <c r="M19">
        <f t="shared" si="5"/>
        <v>0</v>
      </c>
    </row>
    <row r="20" spans="2:15" ht="12.75">
      <c r="B20" t="s">
        <v>286</v>
      </c>
      <c r="E20" s="319">
        <v>500</v>
      </c>
      <c r="F20" s="319"/>
      <c r="G20" s="326">
        <v>39142</v>
      </c>
      <c r="H20" s="326">
        <v>39173</v>
      </c>
      <c r="I20" s="291">
        <f t="shared" si="1"/>
        <v>500</v>
      </c>
      <c r="J20" s="291">
        <f t="shared" si="2"/>
        <v>0</v>
      </c>
      <c r="K20" s="291">
        <f t="shared" si="3"/>
      </c>
      <c r="L20" s="291">
        <f t="shared" si="4"/>
      </c>
      <c r="M20">
        <f t="shared" si="5"/>
        <v>525</v>
      </c>
      <c r="N20">
        <v>525</v>
      </c>
      <c r="O20" s="375">
        <v>39482</v>
      </c>
    </row>
    <row r="21" spans="2:13" ht="12.75">
      <c r="B21" t="s">
        <v>296</v>
      </c>
      <c r="D21" s="316">
        <v>1000</v>
      </c>
      <c r="F21" s="319">
        <v>1200</v>
      </c>
      <c r="G21" s="326"/>
      <c r="H21" s="326"/>
      <c r="I21" s="291">
        <f t="shared" si="1"/>
        <v>0</v>
      </c>
      <c r="J21" s="291">
        <f t="shared" si="2"/>
        <v>1200</v>
      </c>
      <c r="K21" s="291">
        <f t="shared" si="3"/>
      </c>
      <c r="L21" s="291">
        <f t="shared" si="4"/>
      </c>
      <c r="M21">
        <f t="shared" si="5"/>
        <v>0</v>
      </c>
    </row>
    <row r="22" spans="6:13" ht="12.75">
      <c r="F22" s="319"/>
      <c r="G22" s="326"/>
      <c r="H22" s="326"/>
      <c r="I22" s="291">
        <f t="shared" si="1"/>
        <v>0</v>
      </c>
      <c r="J22" s="291">
        <f t="shared" si="2"/>
        <v>0</v>
      </c>
      <c r="K22" s="291">
        <f t="shared" si="3"/>
      </c>
      <c r="L22" s="291">
        <f t="shared" si="4"/>
      </c>
      <c r="M22">
        <f t="shared" si="5"/>
        <v>0</v>
      </c>
    </row>
    <row r="23" spans="1:13" ht="12.75">
      <c r="A23" s="164" t="s">
        <v>297</v>
      </c>
      <c r="B23" s="177"/>
      <c r="C23" s="177"/>
      <c r="D23" s="327"/>
      <c r="E23" s="328"/>
      <c r="F23" s="328"/>
      <c r="G23" s="325"/>
      <c r="H23" s="325"/>
      <c r="I23" s="291">
        <f t="shared" si="1"/>
        <v>0</v>
      </c>
      <c r="J23" s="291">
        <f t="shared" si="2"/>
        <v>0</v>
      </c>
      <c r="K23" s="291">
        <f t="shared" si="3"/>
      </c>
      <c r="L23" s="291">
        <f t="shared" si="4"/>
      </c>
      <c r="M23">
        <f t="shared" si="5"/>
        <v>0</v>
      </c>
    </row>
    <row r="24" spans="2:13" ht="12.75">
      <c r="B24" t="s">
        <v>298</v>
      </c>
      <c r="D24" s="316">
        <v>3</v>
      </c>
      <c r="E24" s="319">
        <v>3000</v>
      </c>
      <c r="F24" s="319"/>
      <c r="G24" s="326">
        <v>39114</v>
      </c>
      <c r="H24" s="326">
        <v>39172</v>
      </c>
      <c r="I24" s="291">
        <f t="shared" si="1"/>
        <v>3000</v>
      </c>
      <c r="J24" s="291">
        <f t="shared" si="2"/>
        <v>0</v>
      </c>
      <c r="K24" s="291">
        <f t="shared" si="3"/>
      </c>
      <c r="L24" s="291">
        <f t="shared" si="4"/>
      </c>
      <c r="M24">
        <f t="shared" si="5"/>
        <v>0</v>
      </c>
    </row>
    <row r="25" spans="2:13" ht="12.75">
      <c r="B25" t="s">
        <v>286</v>
      </c>
      <c r="E25" s="319">
        <v>500</v>
      </c>
      <c r="F25" s="319"/>
      <c r="G25" s="326">
        <v>39114</v>
      </c>
      <c r="H25" s="326">
        <v>39172</v>
      </c>
      <c r="I25" s="291">
        <f t="shared" si="1"/>
        <v>500</v>
      </c>
      <c r="J25" s="291">
        <f t="shared" si="2"/>
        <v>0</v>
      </c>
      <c r="K25" s="291">
        <f t="shared" si="3"/>
      </c>
      <c r="L25" s="291">
        <f t="shared" si="4"/>
      </c>
      <c r="M25">
        <f t="shared" si="5"/>
        <v>0</v>
      </c>
    </row>
    <row r="26" spans="6:13" ht="12.75">
      <c r="F26" s="319"/>
      <c r="G26" s="326"/>
      <c r="H26" s="326"/>
      <c r="I26" s="291">
        <f t="shared" si="1"/>
        <v>0</v>
      </c>
      <c r="J26" s="291">
        <f t="shared" si="2"/>
        <v>0</v>
      </c>
      <c r="K26" s="291">
        <f t="shared" si="3"/>
      </c>
      <c r="L26" s="291">
        <f t="shared" si="4"/>
      </c>
      <c r="M26">
        <f t="shared" si="5"/>
        <v>0</v>
      </c>
    </row>
    <row r="27" spans="1:13" ht="12.75">
      <c r="A27" s="164" t="s">
        <v>299</v>
      </c>
      <c r="B27" s="177"/>
      <c r="C27" s="177"/>
      <c r="D27" s="327"/>
      <c r="E27" s="328"/>
      <c r="F27" s="328"/>
      <c r="G27" s="325"/>
      <c r="H27" s="325"/>
      <c r="I27" s="291">
        <f t="shared" si="1"/>
        <v>0</v>
      </c>
      <c r="J27" s="291">
        <f t="shared" si="2"/>
        <v>0</v>
      </c>
      <c r="K27" s="291">
        <f t="shared" si="3"/>
      </c>
      <c r="L27" s="291">
        <f t="shared" si="4"/>
      </c>
      <c r="M27">
        <f t="shared" si="5"/>
        <v>0</v>
      </c>
    </row>
    <row r="28" spans="2:13" ht="12.75">
      <c r="B28" t="s">
        <v>300</v>
      </c>
      <c r="E28" s="319">
        <v>1000</v>
      </c>
      <c r="F28" s="319"/>
      <c r="G28" s="326">
        <v>39203</v>
      </c>
      <c r="H28" s="326">
        <v>39263</v>
      </c>
      <c r="I28" s="291">
        <f t="shared" si="1"/>
        <v>1000</v>
      </c>
      <c r="J28" s="291">
        <f t="shared" si="2"/>
        <v>0</v>
      </c>
      <c r="K28" s="291">
        <f t="shared" si="3"/>
      </c>
      <c r="L28" s="291">
        <f t="shared" si="4"/>
      </c>
      <c r="M28">
        <f t="shared" si="5"/>
        <v>0</v>
      </c>
    </row>
    <row r="29" spans="2:15" ht="12.75">
      <c r="B29" t="s">
        <v>301</v>
      </c>
      <c r="E29" s="319">
        <v>1000</v>
      </c>
      <c r="F29" s="319"/>
      <c r="G29" s="326">
        <v>39203</v>
      </c>
      <c r="H29" s="326">
        <v>39263</v>
      </c>
      <c r="I29" s="291">
        <f t="shared" si="1"/>
        <v>1000</v>
      </c>
      <c r="J29" s="291">
        <f t="shared" si="2"/>
        <v>0</v>
      </c>
      <c r="K29" s="291">
        <f t="shared" si="3"/>
      </c>
      <c r="L29" s="291">
        <f t="shared" si="4"/>
      </c>
      <c r="M29">
        <f t="shared" si="5"/>
        <v>1650</v>
      </c>
      <c r="N29">
        <v>1650</v>
      </c>
      <c r="O29" s="375">
        <v>39519</v>
      </c>
    </row>
    <row r="30" spans="2:13" ht="12.75">
      <c r="B30" t="s">
        <v>302</v>
      </c>
      <c r="D30" s="316">
        <v>1000</v>
      </c>
      <c r="F30" s="319">
        <v>1000</v>
      </c>
      <c r="G30" s="326">
        <v>39264</v>
      </c>
      <c r="H30" s="326">
        <v>39294</v>
      </c>
      <c r="I30" s="291">
        <f t="shared" si="1"/>
        <v>0</v>
      </c>
      <c r="J30" s="291">
        <f t="shared" si="2"/>
        <v>1000</v>
      </c>
      <c r="K30" s="291">
        <f t="shared" si="3"/>
      </c>
      <c r="L30" s="291">
        <f t="shared" si="4"/>
      </c>
      <c r="M30">
        <f t="shared" si="5"/>
        <v>0</v>
      </c>
    </row>
    <row r="31" spans="6:13" ht="12.75">
      <c r="F31" s="319"/>
      <c r="G31" s="326"/>
      <c r="H31" s="326"/>
      <c r="I31" s="291">
        <f t="shared" si="1"/>
        <v>0</v>
      </c>
      <c r="J31" s="291">
        <f t="shared" si="2"/>
        <v>0</v>
      </c>
      <c r="K31" s="291">
        <f t="shared" si="3"/>
      </c>
      <c r="L31" s="291">
        <f t="shared" si="4"/>
      </c>
      <c r="M31">
        <f t="shared" si="5"/>
        <v>0</v>
      </c>
    </row>
    <row r="32" spans="1:13" ht="12.75">
      <c r="A32" s="164" t="s">
        <v>303</v>
      </c>
      <c r="B32" s="177"/>
      <c r="C32" s="177"/>
      <c r="D32" s="327"/>
      <c r="E32" s="328"/>
      <c r="F32" s="328"/>
      <c r="G32" s="325"/>
      <c r="H32" s="325"/>
      <c r="I32" s="291">
        <f t="shared" si="1"/>
        <v>0</v>
      </c>
      <c r="J32" s="291">
        <f t="shared" si="2"/>
        <v>0</v>
      </c>
      <c r="K32" s="291">
        <f t="shared" si="3"/>
      </c>
      <c r="L32" s="291">
        <f t="shared" si="4"/>
      </c>
      <c r="M32">
        <f t="shared" si="5"/>
        <v>0</v>
      </c>
    </row>
    <row r="33" spans="1:13" ht="12.75">
      <c r="A33" s="153"/>
      <c r="B33" t="s">
        <v>285</v>
      </c>
      <c r="C33" s="154"/>
      <c r="E33" s="319">
        <v>5000</v>
      </c>
      <c r="F33" s="319"/>
      <c r="G33" s="326">
        <v>39203</v>
      </c>
      <c r="H33" s="326">
        <v>39263</v>
      </c>
      <c r="I33" s="291">
        <f t="shared" si="1"/>
        <v>5000</v>
      </c>
      <c r="J33" s="291">
        <f t="shared" si="2"/>
        <v>0</v>
      </c>
      <c r="K33" s="291">
        <f t="shared" si="3"/>
      </c>
      <c r="L33" s="291">
        <f t="shared" si="4"/>
      </c>
      <c r="M33">
        <f t="shared" si="5"/>
        <v>0</v>
      </c>
    </row>
    <row r="34" spans="2:13" ht="12.75">
      <c r="B34" t="s">
        <v>301</v>
      </c>
      <c r="E34" s="319">
        <v>500</v>
      </c>
      <c r="F34" s="319"/>
      <c r="G34" s="326">
        <v>39203</v>
      </c>
      <c r="H34" s="326">
        <v>39263</v>
      </c>
      <c r="I34" s="291">
        <f t="shared" si="1"/>
        <v>500</v>
      </c>
      <c r="J34" s="291">
        <f t="shared" si="2"/>
        <v>0</v>
      </c>
      <c r="K34" s="291">
        <f t="shared" si="3"/>
      </c>
      <c r="L34" s="291">
        <f t="shared" si="4"/>
      </c>
      <c r="M34">
        <f t="shared" si="5"/>
        <v>0</v>
      </c>
    </row>
    <row r="35" spans="2:13" ht="12.75">
      <c r="B35" t="s">
        <v>304</v>
      </c>
      <c r="D35" s="316">
        <v>500</v>
      </c>
      <c r="F35" s="319">
        <v>3000</v>
      </c>
      <c r="G35" s="326">
        <v>39264</v>
      </c>
      <c r="H35" s="326">
        <v>39294</v>
      </c>
      <c r="I35" s="291">
        <f t="shared" si="1"/>
        <v>0</v>
      </c>
      <c r="J35" s="291">
        <f t="shared" si="2"/>
        <v>3000</v>
      </c>
      <c r="K35" s="291">
        <f t="shared" si="3"/>
      </c>
      <c r="L35" s="291">
        <f t="shared" si="4"/>
      </c>
      <c r="M35">
        <f t="shared" si="5"/>
        <v>0</v>
      </c>
    </row>
    <row r="36" spans="6:13" ht="12.75">
      <c r="F36" s="319"/>
      <c r="G36" s="326"/>
      <c r="H36" s="326"/>
      <c r="I36" s="291">
        <f t="shared" si="1"/>
        <v>0</v>
      </c>
      <c r="J36" s="291">
        <f t="shared" si="2"/>
        <v>0</v>
      </c>
      <c r="K36" s="291">
        <f t="shared" si="3"/>
      </c>
      <c r="L36" s="291">
        <f t="shared" si="4"/>
      </c>
      <c r="M36">
        <f t="shared" si="5"/>
        <v>0</v>
      </c>
    </row>
    <row r="37" spans="1:13" ht="12.75">
      <c r="A37" s="164" t="s">
        <v>305</v>
      </c>
      <c r="B37" s="177"/>
      <c r="C37" s="177"/>
      <c r="D37" s="327"/>
      <c r="E37" s="328"/>
      <c r="F37" s="177"/>
      <c r="G37" s="325"/>
      <c r="H37" s="325"/>
      <c r="I37" s="291">
        <f t="shared" si="1"/>
        <v>0</v>
      </c>
      <c r="J37" s="291">
        <f t="shared" si="2"/>
        <v>0</v>
      </c>
      <c r="K37" s="291">
        <f t="shared" si="3"/>
      </c>
      <c r="L37" s="291">
        <f t="shared" si="4"/>
      </c>
      <c r="M37">
        <f t="shared" si="5"/>
        <v>0</v>
      </c>
    </row>
    <row r="38" spans="2:13" ht="12.75">
      <c r="B38" t="s">
        <v>306</v>
      </c>
      <c r="E38" s="319">
        <v>0</v>
      </c>
      <c r="G38" s="326">
        <v>39142</v>
      </c>
      <c r="H38" s="326">
        <v>39263</v>
      </c>
      <c r="I38" s="291">
        <f t="shared" si="1"/>
        <v>0</v>
      </c>
      <c r="J38" s="291">
        <f t="shared" si="2"/>
        <v>0</v>
      </c>
      <c r="K38" s="291">
        <f t="shared" si="3"/>
      </c>
      <c r="L38" s="291">
        <f t="shared" si="4"/>
      </c>
      <c r="M38">
        <f t="shared" si="5"/>
        <v>0</v>
      </c>
    </row>
    <row r="39" spans="2:13" ht="12.75">
      <c r="B39" t="s">
        <v>307</v>
      </c>
      <c r="E39" s="319">
        <v>0</v>
      </c>
      <c r="G39" s="326">
        <v>39142</v>
      </c>
      <c r="H39" s="326">
        <v>39263</v>
      </c>
      <c r="I39" s="291">
        <f t="shared" si="1"/>
        <v>0</v>
      </c>
      <c r="J39" s="291">
        <f t="shared" si="2"/>
        <v>0</v>
      </c>
      <c r="K39" s="291">
        <f t="shared" si="3"/>
      </c>
      <c r="L39" s="291">
        <f t="shared" si="4"/>
      </c>
      <c r="M39">
        <f t="shared" si="5"/>
        <v>0</v>
      </c>
    </row>
    <row r="40" spans="2:13" ht="12.75">
      <c r="B40" t="s">
        <v>308</v>
      </c>
      <c r="E40" s="319">
        <v>0</v>
      </c>
      <c r="G40" s="326">
        <v>39142</v>
      </c>
      <c r="H40" s="326">
        <v>39263</v>
      </c>
      <c r="I40" s="291">
        <f t="shared" si="1"/>
        <v>0</v>
      </c>
      <c r="J40" s="291">
        <f t="shared" si="2"/>
        <v>0</v>
      </c>
      <c r="K40" s="291">
        <f t="shared" si="3"/>
      </c>
      <c r="L40" s="291">
        <f t="shared" si="4"/>
      </c>
      <c r="M40">
        <f t="shared" si="5"/>
        <v>0</v>
      </c>
    </row>
    <row r="41" spans="2:13" ht="12.75">
      <c r="B41" t="s">
        <v>309</v>
      </c>
      <c r="D41" s="316">
        <v>50</v>
      </c>
      <c r="F41" s="319">
        <v>40000</v>
      </c>
      <c r="G41" s="326">
        <v>39295</v>
      </c>
      <c r="H41" s="326">
        <v>39386</v>
      </c>
      <c r="I41" s="291">
        <f t="shared" si="1"/>
      </c>
      <c r="J41" s="291">
        <f t="shared" si="2"/>
      </c>
      <c r="K41" s="291">
        <f t="shared" si="3"/>
        <v>0</v>
      </c>
      <c r="L41" s="291">
        <f t="shared" si="4"/>
        <v>40000</v>
      </c>
      <c r="M41">
        <f t="shared" si="5"/>
        <v>0</v>
      </c>
    </row>
    <row r="42" spans="2:13" ht="12.75">
      <c r="B42" t="s">
        <v>310</v>
      </c>
      <c r="F42" s="319">
        <v>5000</v>
      </c>
      <c r="G42" s="326">
        <v>39295</v>
      </c>
      <c r="H42" s="326">
        <v>39386</v>
      </c>
      <c r="I42" s="291">
        <f t="shared" si="1"/>
      </c>
      <c r="J42" s="291">
        <f t="shared" si="2"/>
      </c>
      <c r="K42" s="291">
        <f t="shared" si="3"/>
        <v>0</v>
      </c>
      <c r="L42" s="291">
        <f t="shared" si="4"/>
        <v>5000</v>
      </c>
      <c r="M42">
        <f t="shared" si="5"/>
        <v>0</v>
      </c>
    </row>
    <row r="43" spans="6:13" ht="12.75">
      <c r="F43" s="319"/>
      <c r="G43" s="326"/>
      <c r="H43" s="326"/>
      <c r="I43" s="291">
        <f t="shared" si="1"/>
        <v>0</v>
      </c>
      <c r="J43" s="291">
        <f t="shared" si="2"/>
        <v>0</v>
      </c>
      <c r="K43" s="291">
        <f t="shared" si="3"/>
      </c>
      <c r="L43" s="291">
        <f t="shared" si="4"/>
      </c>
      <c r="M43">
        <f t="shared" si="5"/>
        <v>0</v>
      </c>
    </row>
    <row r="44" spans="1:13" ht="12.75">
      <c r="A44" s="164" t="s">
        <v>311</v>
      </c>
      <c r="B44" s="177"/>
      <c r="C44" s="177"/>
      <c r="D44" s="327"/>
      <c r="E44" s="328"/>
      <c r="F44" s="328"/>
      <c r="G44" s="325"/>
      <c r="H44" s="325"/>
      <c r="I44" s="291">
        <f t="shared" si="1"/>
        <v>0</v>
      </c>
      <c r="J44" s="291">
        <f t="shared" si="2"/>
        <v>0</v>
      </c>
      <c r="K44" s="291">
        <f t="shared" si="3"/>
      </c>
      <c r="L44" s="291">
        <f t="shared" si="4"/>
      </c>
      <c r="M44">
        <f t="shared" si="5"/>
        <v>0</v>
      </c>
    </row>
    <row r="45" spans="2:13" ht="12.75">
      <c r="B45" t="s">
        <v>312</v>
      </c>
      <c r="E45" s="319">
        <v>1800</v>
      </c>
      <c r="F45" s="319"/>
      <c r="G45" s="326">
        <v>39173</v>
      </c>
      <c r="H45" s="326">
        <v>39202</v>
      </c>
      <c r="I45" s="291">
        <f t="shared" si="1"/>
        <v>1800</v>
      </c>
      <c r="J45" s="291">
        <f t="shared" si="2"/>
        <v>0</v>
      </c>
      <c r="K45" s="291">
        <f t="shared" si="3"/>
      </c>
      <c r="L45" s="291">
        <f t="shared" si="4"/>
      </c>
      <c r="M45">
        <f t="shared" si="5"/>
        <v>0</v>
      </c>
    </row>
    <row r="46" spans="2:13" s="329" customFormat="1" ht="12.75">
      <c r="B46" s="329" t="s">
        <v>313</v>
      </c>
      <c r="D46" s="330"/>
      <c r="E46" s="331"/>
      <c r="F46" s="331">
        <v>500</v>
      </c>
      <c r="G46" s="332">
        <v>39173</v>
      </c>
      <c r="H46" s="332">
        <v>39217</v>
      </c>
      <c r="I46" s="291">
        <f t="shared" si="1"/>
        <v>0</v>
      </c>
      <c r="J46" s="291">
        <f t="shared" si="2"/>
        <v>500</v>
      </c>
      <c r="K46" s="291">
        <f t="shared" si="3"/>
      </c>
      <c r="L46" s="291">
        <f t="shared" si="4"/>
      </c>
      <c r="M46">
        <f t="shared" si="5"/>
        <v>0</v>
      </c>
    </row>
    <row r="47" spans="6:13" ht="12.75">
      <c r="F47" s="319"/>
      <c r="G47" s="326"/>
      <c r="H47" s="326"/>
      <c r="I47" s="291">
        <f t="shared" si="1"/>
        <v>0</v>
      </c>
      <c r="J47" s="291">
        <f t="shared" si="2"/>
        <v>0</v>
      </c>
      <c r="K47" s="291">
        <f t="shared" si="3"/>
      </c>
      <c r="L47" s="291">
        <f t="shared" si="4"/>
      </c>
      <c r="M47">
        <f t="shared" si="5"/>
        <v>0</v>
      </c>
    </row>
    <row r="48" spans="1:13" ht="12.75">
      <c r="A48" s="164" t="s">
        <v>32</v>
      </c>
      <c r="B48" s="333"/>
      <c r="C48" s="333"/>
      <c r="D48" s="327"/>
      <c r="E48" s="328"/>
      <c r="F48" s="328"/>
      <c r="G48" s="325"/>
      <c r="H48" s="325"/>
      <c r="I48" s="291">
        <f t="shared" si="1"/>
        <v>0</v>
      </c>
      <c r="J48" s="291">
        <f t="shared" si="2"/>
        <v>0</v>
      </c>
      <c r="K48" s="291">
        <f t="shared" si="3"/>
      </c>
      <c r="L48" s="291">
        <f t="shared" si="4"/>
      </c>
      <c r="M48">
        <f t="shared" si="5"/>
        <v>0</v>
      </c>
    </row>
    <row r="49" spans="2:13" ht="12.75">
      <c r="B49" t="s">
        <v>314</v>
      </c>
      <c r="E49" s="319">
        <v>500</v>
      </c>
      <c r="F49" s="319"/>
      <c r="G49" s="326">
        <v>39128</v>
      </c>
      <c r="H49" s="326">
        <v>39507</v>
      </c>
      <c r="I49" s="291">
        <f t="shared" si="1"/>
      </c>
      <c r="J49" s="291">
        <f t="shared" si="2"/>
      </c>
      <c r="K49" s="291">
        <f t="shared" si="3"/>
        <v>500</v>
      </c>
      <c r="L49" s="291">
        <f t="shared" si="4"/>
        <v>0</v>
      </c>
      <c r="M49">
        <f t="shared" si="5"/>
        <v>0</v>
      </c>
    </row>
    <row r="50" spans="2:13" ht="12.75">
      <c r="B50" t="s">
        <v>315</v>
      </c>
      <c r="E50" s="319">
        <v>2500</v>
      </c>
      <c r="F50" s="319"/>
      <c r="G50" s="326">
        <v>39187</v>
      </c>
      <c r="H50" s="326">
        <v>39538</v>
      </c>
      <c r="I50" s="291">
        <f t="shared" si="1"/>
      </c>
      <c r="J50" s="291">
        <f t="shared" si="2"/>
      </c>
      <c r="K50" s="291">
        <f t="shared" si="3"/>
        <v>2500</v>
      </c>
      <c r="L50" s="291">
        <f t="shared" si="4"/>
        <v>0</v>
      </c>
      <c r="M50">
        <f t="shared" si="5"/>
        <v>0</v>
      </c>
    </row>
    <row r="51" spans="6:13" ht="12.75">
      <c r="F51" s="319"/>
      <c r="G51" s="326"/>
      <c r="H51" s="326"/>
      <c r="I51" s="291">
        <f t="shared" si="1"/>
        <v>0</v>
      </c>
      <c r="J51" s="291">
        <f t="shared" si="2"/>
        <v>0</v>
      </c>
      <c r="K51" s="291">
        <f t="shared" si="3"/>
      </c>
      <c r="L51" s="291">
        <f t="shared" si="4"/>
      </c>
      <c r="M51">
        <f t="shared" si="5"/>
        <v>0</v>
      </c>
    </row>
    <row r="52" spans="1:13" ht="12.75">
      <c r="A52" s="334" t="s">
        <v>316</v>
      </c>
      <c r="B52" s="335"/>
      <c r="C52" s="335"/>
      <c r="D52" s="336"/>
      <c r="E52" s="337"/>
      <c r="F52" s="337"/>
      <c r="G52" s="338"/>
      <c r="H52" s="338"/>
      <c r="I52" s="291">
        <f t="shared" si="1"/>
        <v>0</v>
      </c>
      <c r="J52" s="291">
        <f t="shared" si="2"/>
        <v>0</v>
      </c>
      <c r="K52" s="291">
        <f t="shared" si="3"/>
      </c>
      <c r="L52" s="291">
        <f t="shared" si="4"/>
      </c>
      <c r="M52">
        <f t="shared" si="5"/>
        <v>0</v>
      </c>
    </row>
    <row r="53" spans="1:13" ht="12.75">
      <c r="A53" s="329"/>
      <c r="B53" s="329" t="s">
        <v>317</v>
      </c>
      <c r="C53" s="329"/>
      <c r="D53" s="330">
        <v>1</v>
      </c>
      <c r="E53" s="339">
        <v>0</v>
      </c>
      <c r="F53" s="331"/>
      <c r="G53" s="332">
        <v>39234</v>
      </c>
      <c r="H53" s="332">
        <v>39234</v>
      </c>
      <c r="I53" s="291">
        <f t="shared" si="1"/>
        <v>0</v>
      </c>
      <c r="J53" s="291">
        <f t="shared" si="2"/>
        <v>0</v>
      </c>
      <c r="K53" s="291">
        <f t="shared" si="3"/>
      </c>
      <c r="L53" s="291">
        <f t="shared" si="4"/>
      </c>
      <c r="M53">
        <f t="shared" si="5"/>
        <v>0</v>
      </c>
    </row>
    <row r="54" spans="1:13" ht="12.75">
      <c r="A54" s="329"/>
      <c r="B54" s="329" t="s">
        <v>318</v>
      </c>
      <c r="C54" s="329"/>
      <c r="D54" s="330">
        <v>3</v>
      </c>
      <c r="E54" s="331">
        <v>300</v>
      </c>
      <c r="F54" s="331">
        <v>500</v>
      </c>
      <c r="G54" s="332">
        <v>39387</v>
      </c>
      <c r="H54" s="332">
        <v>39522</v>
      </c>
      <c r="I54" s="291">
        <f t="shared" si="1"/>
      </c>
      <c r="J54" s="291">
        <f t="shared" si="2"/>
      </c>
      <c r="K54" s="291">
        <f t="shared" si="3"/>
        <v>300</v>
      </c>
      <c r="L54" s="291">
        <f t="shared" si="4"/>
        <v>500</v>
      </c>
      <c r="M54">
        <f t="shared" si="5"/>
        <v>0</v>
      </c>
    </row>
    <row r="55" spans="6:13" ht="12.75">
      <c r="F55" s="319"/>
      <c r="G55" s="326"/>
      <c r="H55" s="326"/>
      <c r="I55" s="291">
        <f t="shared" si="1"/>
        <v>0</v>
      </c>
      <c r="J55" s="291">
        <f t="shared" si="2"/>
        <v>0</v>
      </c>
      <c r="K55" s="291">
        <f t="shared" si="3"/>
      </c>
      <c r="L55" s="291">
        <f t="shared" si="4"/>
      </c>
      <c r="M55">
        <f t="shared" si="5"/>
        <v>0</v>
      </c>
    </row>
    <row r="56" spans="1:13" ht="12.75">
      <c r="A56" s="164" t="s">
        <v>319</v>
      </c>
      <c r="B56" s="177"/>
      <c r="C56" s="177"/>
      <c r="D56" s="327"/>
      <c r="E56" s="328"/>
      <c r="F56" s="177"/>
      <c r="G56" s="325"/>
      <c r="H56" s="325"/>
      <c r="I56" s="291">
        <f t="shared" si="1"/>
        <v>0</v>
      </c>
      <c r="J56" s="291">
        <f t="shared" si="2"/>
        <v>0</v>
      </c>
      <c r="K56" s="291">
        <f t="shared" si="3"/>
      </c>
      <c r="L56" s="291">
        <f t="shared" si="4"/>
      </c>
      <c r="M56">
        <f t="shared" si="5"/>
        <v>0</v>
      </c>
    </row>
    <row r="57" spans="2:13" ht="12.75">
      <c r="B57" t="s">
        <v>320</v>
      </c>
      <c r="D57" s="316">
        <v>24</v>
      </c>
      <c r="E57" s="319">
        <v>3600</v>
      </c>
      <c r="G57" s="326">
        <v>39114</v>
      </c>
      <c r="H57" s="326">
        <v>39538</v>
      </c>
      <c r="I57" s="291">
        <f t="shared" si="1"/>
      </c>
      <c r="J57" s="291">
        <f t="shared" si="2"/>
      </c>
      <c r="K57" s="291">
        <f t="shared" si="3"/>
        <v>3600</v>
      </c>
      <c r="L57" s="291">
        <f t="shared" si="4"/>
        <v>0</v>
      </c>
      <c r="M57">
        <f t="shared" si="5"/>
        <v>0</v>
      </c>
    </row>
    <row r="58" spans="5:13" ht="12.75">
      <c r="E58" s="328"/>
      <c r="F58" s="177"/>
      <c r="M58">
        <f t="shared" si="5"/>
        <v>0</v>
      </c>
    </row>
    <row r="59" spans="4:13" ht="12.75">
      <c r="D59" s="22" t="s">
        <v>278</v>
      </c>
      <c r="E59" s="340">
        <f>SUM(E6:E57)</f>
        <v>35000</v>
      </c>
      <c r="F59" s="340">
        <f>SUM(F6:F57)</f>
        <v>61700</v>
      </c>
      <c r="M59">
        <f t="shared" si="5"/>
        <v>0</v>
      </c>
    </row>
    <row r="60" spans="9:13" ht="12.75">
      <c r="I60" s="344" t="s">
        <v>276</v>
      </c>
      <c r="J60" s="320">
        <f>SUM(I5:J57)</f>
        <v>36300</v>
      </c>
      <c r="K60" s="291" t="s">
        <v>277</v>
      </c>
      <c r="L60" s="320">
        <f>SUM(K5:L57)</f>
        <v>60400</v>
      </c>
      <c r="M60">
        <f>SUM(M5:M59)</f>
        <v>2475</v>
      </c>
    </row>
    <row r="61" spans="4:5" ht="12.75">
      <c r="D61" s="341" t="s">
        <v>321</v>
      </c>
      <c r="E61" s="320">
        <f>SUM(E59:F59)</f>
        <v>96700</v>
      </c>
    </row>
    <row r="62" spans="9:10" ht="12.75">
      <c r="I62" t="s">
        <v>399</v>
      </c>
      <c r="J62">
        <v>300</v>
      </c>
    </row>
    <row r="63" spans="9:10" ht="12.75">
      <c r="I63" t="s">
        <v>398</v>
      </c>
      <c r="J63">
        <v>8909</v>
      </c>
    </row>
    <row r="64" ht="12.75">
      <c r="J64">
        <f>SUM(J62:J63)</f>
        <v>9209</v>
      </c>
    </row>
    <row r="65" ht="12.75">
      <c r="J65" s="149">
        <f>J64-J60</f>
        <v>-27091</v>
      </c>
    </row>
  </sheetData>
  <sheetProtection/>
  <printOptions gridLines="1"/>
  <pageMargins left="0.75" right="0.75" top="0.5" bottom="0.5" header="0.5" footer="0.72"/>
  <pageSetup fitToHeight="1" fitToWidth="1" horizontalDpi="600" verticalDpi="600" orientation="portrait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B72" sqref="B72"/>
    </sheetView>
  </sheetViews>
  <sheetFormatPr defaultColWidth="9.140625" defaultRowHeight="12.75"/>
  <cols>
    <col min="1" max="1" width="44.421875" style="0" customWidth="1"/>
    <col min="2" max="3" width="11.57421875" style="0" customWidth="1"/>
  </cols>
  <sheetData>
    <row r="1" ht="18.75">
      <c r="A1" s="345" t="s">
        <v>322</v>
      </c>
    </row>
    <row r="2" ht="18.75">
      <c r="A2" s="345" t="s">
        <v>323</v>
      </c>
    </row>
    <row r="3" spans="1:3" ht="15.75">
      <c r="A3" s="346"/>
      <c r="B3" s="403" t="s">
        <v>38</v>
      </c>
      <c r="C3" s="403"/>
    </row>
    <row r="4" spans="1:3" ht="12.75">
      <c r="A4" s="291" t="s">
        <v>324</v>
      </c>
      <c r="B4" s="341" t="s">
        <v>325</v>
      </c>
      <c r="C4" s="341" t="s">
        <v>326</v>
      </c>
    </row>
    <row r="5" spans="1:2" ht="12.75">
      <c r="A5" s="143"/>
      <c r="B5" s="143"/>
    </row>
    <row r="6" spans="1:2" ht="12.75">
      <c r="A6" s="291" t="s">
        <v>327</v>
      </c>
      <c r="B6" s="347">
        <v>0</v>
      </c>
    </row>
    <row r="7" spans="1:2" ht="12.75">
      <c r="A7" s="143" t="s">
        <v>328</v>
      </c>
      <c r="B7" s="143"/>
    </row>
    <row r="8" spans="1:2" ht="12.75">
      <c r="A8" s="143" t="s">
        <v>329</v>
      </c>
      <c r="B8" s="143"/>
    </row>
    <row r="9" spans="1:2" ht="12.75">
      <c r="A9" s="143"/>
      <c r="B9" s="143"/>
    </row>
    <row r="10" spans="1:2" ht="12.75">
      <c r="A10" s="291" t="s">
        <v>330</v>
      </c>
      <c r="B10" s="347">
        <v>0</v>
      </c>
    </row>
    <row r="11" spans="1:2" ht="12.75">
      <c r="A11" s="143"/>
      <c r="B11" s="143"/>
    </row>
    <row r="12" spans="1:2" ht="12.75">
      <c r="A12" s="291" t="s">
        <v>331</v>
      </c>
      <c r="B12" s="143"/>
    </row>
    <row r="13" spans="1:2" ht="12.75">
      <c r="A13" s="143" t="s">
        <v>332</v>
      </c>
      <c r="B13" s="347">
        <v>9000</v>
      </c>
    </row>
    <row r="14" spans="1:2" ht="12.75">
      <c r="A14" s="143" t="s">
        <v>333</v>
      </c>
      <c r="B14" s="347">
        <v>1500</v>
      </c>
    </row>
    <row r="15" spans="1:2" ht="12.75">
      <c r="A15" s="143" t="s">
        <v>334</v>
      </c>
      <c r="B15" s="347">
        <v>6000</v>
      </c>
    </row>
    <row r="16" spans="1:2" ht="12.75">
      <c r="A16" s="143" t="s">
        <v>335</v>
      </c>
      <c r="B16" s="347">
        <v>300</v>
      </c>
    </row>
    <row r="17" spans="1:2" ht="12.75">
      <c r="A17" s="143" t="s">
        <v>336</v>
      </c>
      <c r="B17" s="347">
        <v>600</v>
      </c>
    </row>
    <row r="18" spans="1:2" ht="12.75">
      <c r="A18" s="143" t="s">
        <v>337</v>
      </c>
      <c r="B18" s="143"/>
    </row>
    <row r="19" spans="1:2" ht="12.75">
      <c r="A19" s="143"/>
      <c r="B19" s="143"/>
    </row>
    <row r="20" spans="1:2" ht="12.75">
      <c r="A20" s="291" t="s">
        <v>338</v>
      </c>
      <c r="B20" s="143"/>
    </row>
    <row r="21" spans="1:2" ht="12.75">
      <c r="A21" s="143" t="s">
        <v>339</v>
      </c>
      <c r="B21" s="347">
        <v>200</v>
      </c>
    </row>
    <row r="22" spans="1:2" ht="12.75">
      <c r="A22" s="143"/>
      <c r="B22" s="143"/>
    </row>
    <row r="23" spans="1:2" ht="12.75">
      <c r="A23" s="291" t="s">
        <v>340</v>
      </c>
      <c r="B23" s="143"/>
    </row>
    <row r="24" spans="1:2" ht="12.75">
      <c r="A24" s="143" t="s">
        <v>341</v>
      </c>
      <c r="B24" s="347">
        <v>5000</v>
      </c>
    </row>
    <row r="25" spans="1:2" ht="12.75">
      <c r="A25" s="143" t="s">
        <v>342</v>
      </c>
      <c r="B25" s="143"/>
    </row>
    <row r="26" spans="1:2" ht="12.75">
      <c r="A26" s="143" t="s">
        <v>343</v>
      </c>
      <c r="B26" s="347">
        <v>30000</v>
      </c>
    </row>
    <row r="27" spans="1:2" ht="12.75">
      <c r="A27" s="143"/>
      <c r="B27" s="143"/>
    </row>
    <row r="28" spans="1:2" ht="12.75">
      <c r="A28" s="291" t="s">
        <v>344</v>
      </c>
      <c r="B28" s="347">
        <v>0</v>
      </c>
    </row>
    <row r="29" spans="1:2" ht="12.75">
      <c r="A29" s="143"/>
      <c r="B29" s="143"/>
    </row>
    <row r="30" spans="1:2" ht="12.75">
      <c r="A30" s="291" t="s">
        <v>345</v>
      </c>
      <c r="B30" s="143"/>
    </row>
    <row r="31" spans="1:2" ht="12.75">
      <c r="A31" s="143" t="s">
        <v>346</v>
      </c>
      <c r="B31" s="347">
        <v>5000</v>
      </c>
    </row>
    <row r="32" spans="1:2" ht="12.75">
      <c r="A32" s="143" t="s">
        <v>347</v>
      </c>
      <c r="B32" s="347">
        <v>1000</v>
      </c>
    </row>
    <row r="33" spans="1:2" ht="12.75">
      <c r="A33" s="143"/>
      <c r="B33" s="143"/>
    </row>
    <row r="34" spans="1:2" ht="12.75">
      <c r="A34" s="291" t="s">
        <v>348</v>
      </c>
      <c r="B34" s="143"/>
    </row>
    <row r="35" spans="1:2" ht="12.75">
      <c r="A35" s="143" t="s">
        <v>349</v>
      </c>
      <c r="B35" s="347">
        <v>5000</v>
      </c>
    </row>
    <row r="36" spans="1:2" ht="12.75">
      <c r="A36" s="143"/>
      <c r="B36" s="143"/>
    </row>
    <row r="37" spans="1:2" ht="12.75">
      <c r="A37" s="291" t="s">
        <v>350</v>
      </c>
      <c r="B37" s="143"/>
    </row>
    <row r="38" spans="1:2" ht="12.75">
      <c r="A38" s="143" t="s">
        <v>351</v>
      </c>
      <c r="B38" s="143"/>
    </row>
    <row r="39" spans="1:2" ht="12.75">
      <c r="A39" s="143"/>
      <c r="B39" s="143"/>
    </row>
    <row r="40" spans="1:2" ht="12.75">
      <c r="A40" s="143" t="s">
        <v>352</v>
      </c>
      <c r="B40" s="143"/>
    </row>
    <row r="41" spans="1:2" ht="12.75">
      <c r="A41" s="143" t="s">
        <v>353</v>
      </c>
      <c r="B41" s="347">
        <v>1875</v>
      </c>
    </row>
    <row r="42" spans="1:2" ht="12.75">
      <c r="A42" s="143" t="s">
        <v>354</v>
      </c>
      <c r="B42" s="347">
        <v>1300</v>
      </c>
    </row>
    <row r="43" spans="1:2" ht="12.75">
      <c r="A43" s="143"/>
      <c r="B43" s="143"/>
    </row>
    <row r="44" spans="1:2" ht="12.75">
      <c r="A44" s="143" t="s">
        <v>355</v>
      </c>
      <c r="B44" s="143"/>
    </row>
    <row r="45" spans="1:2" ht="12.75">
      <c r="A45" s="143" t="s">
        <v>356</v>
      </c>
      <c r="B45" s="347">
        <v>1875</v>
      </c>
    </row>
    <row r="46" spans="1:2" ht="12.75">
      <c r="A46" s="143" t="s">
        <v>354</v>
      </c>
      <c r="B46" s="347">
        <v>1300</v>
      </c>
    </row>
    <row r="47" spans="1:2" ht="12.75">
      <c r="A47" s="143"/>
      <c r="B47" s="143"/>
    </row>
    <row r="48" spans="1:2" ht="12.75">
      <c r="A48" s="143" t="s">
        <v>357</v>
      </c>
      <c r="B48" s="143"/>
    </row>
    <row r="49" spans="1:2" ht="12.75">
      <c r="A49" s="143" t="s">
        <v>358</v>
      </c>
      <c r="B49" s="347">
        <v>1125</v>
      </c>
    </row>
    <row r="50" spans="1:2" ht="12.75">
      <c r="A50" s="143" t="s">
        <v>354</v>
      </c>
      <c r="B50" s="347">
        <v>1300</v>
      </c>
    </row>
    <row r="51" spans="1:2" ht="12.75">
      <c r="A51" s="143"/>
      <c r="B51" s="143"/>
    </row>
    <row r="52" spans="1:2" ht="12.75">
      <c r="A52" s="143" t="s">
        <v>359</v>
      </c>
      <c r="B52" s="143"/>
    </row>
    <row r="53" spans="1:2" ht="12.75">
      <c r="A53" s="143" t="s">
        <v>360</v>
      </c>
      <c r="B53" s="347">
        <v>1500</v>
      </c>
    </row>
    <row r="54" spans="1:2" ht="12.75">
      <c r="A54" s="143"/>
      <c r="B54" s="143"/>
    </row>
    <row r="55" spans="1:2" ht="12.75">
      <c r="A55" s="291" t="s">
        <v>361</v>
      </c>
      <c r="B55" s="143"/>
    </row>
    <row r="56" spans="1:2" ht="12.75">
      <c r="A56" s="143" t="s">
        <v>362</v>
      </c>
      <c r="B56" s="143" t="s">
        <v>50</v>
      </c>
    </row>
    <row r="57" spans="1:2" ht="12.75">
      <c r="A57" s="143" t="s">
        <v>363</v>
      </c>
      <c r="B57" s="347">
        <v>11250</v>
      </c>
    </row>
    <row r="58" spans="1:2" ht="12.75">
      <c r="A58" s="143" t="s">
        <v>364</v>
      </c>
      <c r="B58" s="347">
        <v>1500</v>
      </c>
    </row>
    <row r="59" spans="1:2" ht="12.75">
      <c r="A59" s="143"/>
      <c r="B59" s="143"/>
    </row>
    <row r="60" spans="1:2" ht="12.75">
      <c r="A60" s="291" t="s">
        <v>365</v>
      </c>
      <c r="B60" s="143"/>
    </row>
    <row r="61" spans="1:2" ht="12.75">
      <c r="A61" s="143" t="s">
        <v>366</v>
      </c>
      <c r="B61" s="347">
        <v>10000</v>
      </c>
    </row>
    <row r="62" spans="1:2" ht="12.75">
      <c r="A62" s="143" t="s">
        <v>367</v>
      </c>
      <c r="B62" s="143"/>
    </row>
    <row r="63" spans="1:2" ht="12.75">
      <c r="A63" s="143" t="s">
        <v>368</v>
      </c>
      <c r="B63" s="143"/>
    </row>
    <row r="64" spans="1:2" ht="12.75">
      <c r="A64" s="143" t="s">
        <v>369</v>
      </c>
      <c r="B64" s="143"/>
    </row>
    <row r="65" spans="1:2" ht="12.75">
      <c r="A65" s="143"/>
      <c r="B65" s="143"/>
    </row>
    <row r="66" spans="1:2" ht="12.75">
      <c r="A66" s="24" t="s">
        <v>370</v>
      </c>
      <c r="B66" s="348">
        <f>SUM(B6:B65)</f>
        <v>96625</v>
      </c>
    </row>
    <row r="67" ht="12.75">
      <c r="A67" s="143"/>
    </row>
    <row r="68" spans="1:2" ht="12.75">
      <c r="A68" s="391" t="s">
        <v>397</v>
      </c>
      <c r="B68">
        <v>5416</v>
      </c>
    </row>
    <row r="69" spans="1:2" ht="12.75">
      <c r="A69" s="391" t="s">
        <v>398</v>
      </c>
      <c r="B69">
        <v>1050</v>
      </c>
    </row>
    <row r="70" spans="1:2" ht="12.75">
      <c r="A70" s="22"/>
      <c r="B70">
        <f>SUM(B68:B69)</f>
        <v>6466</v>
      </c>
    </row>
    <row r="71" ht="12.75">
      <c r="B71" s="294">
        <f>B70-B66</f>
        <v>-90159</v>
      </c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r:id="rId1"/>
  <headerFooter alignWithMargins="0">
    <oddFooter>&amp;L&amp;D&amp;C&amp;F&amp;R&amp;P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zoomScale="75" zoomScaleNormal="75" zoomScaleSheetLayoutView="100" zoomScalePageLayoutView="0" workbookViewId="0" topLeftCell="A1">
      <pane xSplit="1" ySplit="3" topLeftCell="H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140625" defaultRowHeight="12.75"/>
  <cols>
    <col min="1" max="1" width="43.57421875" style="1" customWidth="1"/>
    <col min="2" max="5" width="7.00390625" style="1" customWidth="1"/>
    <col min="6" max="6" width="8.140625" style="1" bestFit="1" customWidth="1"/>
    <col min="7" max="7" width="16.7109375" style="372" customWidth="1"/>
    <col min="8" max="9" width="15.7109375" style="130" customWidth="1"/>
    <col min="10" max="10" width="16.28125" style="130" customWidth="1"/>
    <col min="11" max="11" width="15.8515625" style="132" customWidth="1"/>
    <col min="12" max="12" width="14.140625" style="0" customWidth="1"/>
    <col min="13" max="13" width="16.421875" style="0" customWidth="1"/>
    <col min="14" max="20" width="14.00390625" style="0" customWidth="1"/>
  </cols>
  <sheetData>
    <row r="1" spans="7:20" ht="15" customHeight="1" thickBot="1">
      <c r="G1" s="128"/>
      <c r="H1" s="406" t="s">
        <v>79</v>
      </c>
      <c r="I1" s="407"/>
      <c r="J1" s="407"/>
      <c r="K1" s="407"/>
      <c r="L1" s="407"/>
      <c r="M1" s="407"/>
      <c r="N1" s="408"/>
      <c r="O1" s="409" t="s">
        <v>371</v>
      </c>
      <c r="P1" s="410"/>
      <c r="Q1" s="410"/>
      <c r="R1" s="410"/>
      <c r="S1" s="410"/>
      <c r="T1" s="411"/>
    </row>
    <row r="2" spans="1:20" ht="14.25" thickBot="1" thickTop="1">
      <c r="A2" s="55"/>
      <c r="B2" s="55"/>
      <c r="C2" s="55"/>
      <c r="D2" s="55"/>
      <c r="E2" s="55"/>
      <c r="F2" s="55"/>
      <c r="G2" s="56"/>
      <c r="H2" s="416" t="s">
        <v>22</v>
      </c>
      <c r="I2" s="417"/>
      <c r="J2" s="416" t="s">
        <v>23</v>
      </c>
      <c r="K2" s="417"/>
      <c r="L2" s="418" t="s">
        <v>24</v>
      </c>
      <c r="M2" s="419"/>
      <c r="N2" s="412" t="s">
        <v>25</v>
      </c>
      <c r="O2" s="420" t="s">
        <v>22</v>
      </c>
      <c r="P2" s="421"/>
      <c r="Q2" s="420" t="s">
        <v>23</v>
      </c>
      <c r="R2" s="421"/>
      <c r="S2" s="404" t="s">
        <v>24</v>
      </c>
      <c r="T2" s="405"/>
    </row>
    <row r="3" spans="1:20" s="1" customFormat="1" ht="57.75" customHeight="1" thickBot="1">
      <c r="A3" s="57" t="s">
        <v>26</v>
      </c>
      <c r="B3" s="81" t="s">
        <v>38</v>
      </c>
      <c r="C3" s="82" t="s">
        <v>39</v>
      </c>
      <c r="D3" s="82" t="s">
        <v>40</v>
      </c>
      <c r="E3" s="82" t="s">
        <v>41</v>
      </c>
      <c r="F3" s="82" t="s">
        <v>43</v>
      </c>
      <c r="G3" s="58" t="s">
        <v>372</v>
      </c>
      <c r="H3" s="59" t="s">
        <v>28</v>
      </c>
      <c r="I3" s="60" t="s">
        <v>29</v>
      </c>
      <c r="J3" s="59" t="s">
        <v>28</v>
      </c>
      <c r="K3" s="60" t="s">
        <v>29</v>
      </c>
      <c r="L3" s="59" t="s">
        <v>28</v>
      </c>
      <c r="M3" s="60" t="s">
        <v>29</v>
      </c>
      <c r="N3" s="413"/>
      <c r="O3" s="349" t="s">
        <v>28</v>
      </c>
      <c r="P3" s="350" t="s">
        <v>29</v>
      </c>
      <c r="Q3" s="349" t="s">
        <v>28</v>
      </c>
      <c r="R3" s="350" t="s">
        <v>29</v>
      </c>
      <c r="S3" s="349" t="s">
        <v>28</v>
      </c>
      <c r="T3" s="350" t="s">
        <v>29</v>
      </c>
    </row>
    <row r="4" spans="1:14" ht="12.75">
      <c r="A4" s="69" t="s">
        <v>30</v>
      </c>
      <c r="B4" s="69"/>
      <c r="C4" s="69"/>
      <c r="D4" s="69"/>
      <c r="E4" s="69"/>
      <c r="F4" s="69"/>
      <c r="G4" s="351"/>
      <c r="H4" s="63"/>
      <c r="I4" s="64"/>
      <c r="J4" s="63"/>
      <c r="K4" s="65"/>
      <c r="L4" s="66"/>
      <c r="M4" s="67"/>
      <c r="N4" s="68"/>
    </row>
    <row r="5" spans="1:16" ht="12.75">
      <c r="A5" s="61" t="s">
        <v>31</v>
      </c>
      <c r="B5" s="61"/>
      <c r="C5" s="61"/>
      <c r="D5" s="61"/>
      <c r="E5" s="61"/>
      <c r="F5" s="61"/>
      <c r="G5" s="351"/>
      <c r="H5" s="63">
        <v>1000</v>
      </c>
      <c r="I5" s="64">
        <v>2000</v>
      </c>
      <c r="J5" s="63"/>
      <c r="K5" s="65"/>
      <c r="L5" s="66"/>
      <c r="M5" s="67"/>
      <c r="N5" s="68">
        <f aca="true" t="shared" si="0" ref="N5:N11">SUM(H5:M5)</f>
        <v>3000</v>
      </c>
      <c r="P5">
        <v>575</v>
      </c>
    </row>
    <row r="6" spans="1:16" ht="12.75">
      <c r="A6" s="61" t="s">
        <v>32</v>
      </c>
      <c r="B6" s="61"/>
      <c r="C6" s="61"/>
      <c r="D6" s="61"/>
      <c r="E6" s="61"/>
      <c r="F6" s="61"/>
      <c r="G6" s="351"/>
      <c r="H6" s="63"/>
      <c r="I6" s="64"/>
      <c r="J6" s="63"/>
      <c r="K6" s="65"/>
      <c r="L6" s="66"/>
      <c r="M6" s="67"/>
      <c r="N6" s="68">
        <f t="shared" si="0"/>
        <v>0</v>
      </c>
      <c r="P6">
        <v>262.5</v>
      </c>
    </row>
    <row r="7" spans="1:16" ht="12.75">
      <c r="A7" s="61" t="s">
        <v>33</v>
      </c>
      <c r="B7" s="61"/>
      <c r="C7" s="61"/>
      <c r="D7" s="61"/>
      <c r="E7" s="61"/>
      <c r="F7" s="61"/>
      <c r="G7" s="351"/>
      <c r="H7" s="63">
        <v>2000</v>
      </c>
      <c r="I7" s="64"/>
      <c r="J7" s="63"/>
      <c r="K7" s="65"/>
      <c r="L7" s="66"/>
      <c r="M7" s="67"/>
      <c r="N7" s="68">
        <f t="shared" si="0"/>
        <v>2000</v>
      </c>
      <c r="P7">
        <v>2587.5</v>
      </c>
    </row>
    <row r="8" spans="1:14" ht="12.75">
      <c r="A8" s="61" t="s">
        <v>34</v>
      </c>
      <c r="B8" s="61"/>
      <c r="C8" s="61"/>
      <c r="D8" s="61"/>
      <c r="E8" s="61"/>
      <c r="F8" s="61"/>
      <c r="G8" s="351"/>
      <c r="H8" s="70"/>
      <c r="I8" s="71"/>
      <c r="J8" s="70">
        <v>150</v>
      </c>
      <c r="K8" s="71">
        <v>500</v>
      </c>
      <c r="L8" s="70"/>
      <c r="M8" s="71"/>
      <c r="N8" s="68">
        <f t="shared" si="0"/>
        <v>650</v>
      </c>
    </row>
    <row r="9" spans="1:14" ht="12.75">
      <c r="A9" s="61" t="s">
        <v>35</v>
      </c>
      <c r="B9" s="61"/>
      <c r="C9" s="61"/>
      <c r="D9" s="61"/>
      <c r="E9" s="61"/>
      <c r="F9" s="61"/>
      <c r="G9" s="351"/>
      <c r="H9" s="70">
        <v>3000</v>
      </c>
      <c r="I9" s="71"/>
      <c r="J9" s="70"/>
      <c r="K9" s="72"/>
      <c r="L9" s="73"/>
      <c r="M9" s="74"/>
      <c r="N9" s="68">
        <f t="shared" si="0"/>
        <v>3000</v>
      </c>
    </row>
    <row r="10" spans="1:14" ht="13.5" thickBot="1">
      <c r="A10" s="61" t="s">
        <v>36</v>
      </c>
      <c r="B10" s="61"/>
      <c r="C10" s="61"/>
      <c r="D10" s="61"/>
      <c r="E10" s="61"/>
      <c r="F10" s="61"/>
      <c r="G10" s="352"/>
      <c r="H10" s="75"/>
      <c r="I10" s="76"/>
      <c r="J10" s="75"/>
      <c r="K10" s="77"/>
      <c r="L10" s="78"/>
      <c r="M10" s="79"/>
      <c r="N10" s="80">
        <f t="shared" si="0"/>
        <v>0</v>
      </c>
    </row>
    <row r="11" spans="1:14" ht="14.25" customHeight="1" thickBot="1">
      <c r="A11" s="81" t="s">
        <v>37</v>
      </c>
      <c r="B11" s="81"/>
      <c r="C11" s="82"/>
      <c r="D11" s="82"/>
      <c r="E11" s="82"/>
      <c r="F11" s="82"/>
      <c r="G11" s="374">
        <f aca="true" t="shared" si="1" ref="G11:M11">SUM(G5:G10)</f>
        <v>0</v>
      </c>
      <c r="H11" s="83">
        <f t="shared" si="1"/>
        <v>6000</v>
      </c>
      <c r="I11" s="84">
        <f t="shared" si="1"/>
        <v>2000</v>
      </c>
      <c r="J11" s="83">
        <f t="shared" si="1"/>
        <v>150</v>
      </c>
      <c r="K11" s="84">
        <f t="shared" si="1"/>
        <v>500</v>
      </c>
      <c r="L11" s="83">
        <f t="shared" si="1"/>
        <v>0</v>
      </c>
      <c r="M11" s="84">
        <f t="shared" si="1"/>
        <v>0</v>
      </c>
      <c r="N11" s="85">
        <f t="shared" si="0"/>
        <v>8650</v>
      </c>
    </row>
    <row r="12" spans="1:14" ht="12.75">
      <c r="A12" s="86"/>
      <c r="B12" s="86"/>
      <c r="C12" s="86"/>
      <c r="D12" s="86"/>
      <c r="E12" s="86"/>
      <c r="F12" s="86"/>
      <c r="G12" s="353"/>
      <c r="H12" s="87"/>
      <c r="I12" s="88"/>
      <c r="J12" s="89"/>
      <c r="K12" s="90"/>
      <c r="L12" s="91"/>
      <c r="M12" s="92"/>
      <c r="N12" s="93"/>
    </row>
    <row r="13" spans="1:14" ht="12.75">
      <c r="A13" s="69" t="s">
        <v>44</v>
      </c>
      <c r="B13" s="69"/>
      <c r="C13" s="69"/>
      <c r="D13" s="69"/>
      <c r="E13" s="69"/>
      <c r="F13" s="69"/>
      <c r="G13" s="351"/>
      <c r="H13" s="63"/>
      <c r="I13" s="64"/>
      <c r="J13" s="63"/>
      <c r="K13" s="65"/>
      <c r="L13" s="66"/>
      <c r="M13" s="67"/>
      <c r="N13" s="68">
        <f>SUM(H13:M13)</f>
        <v>0</v>
      </c>
    </row>
    <row r="14" spans="1:14" ht="25.5">
      <c r="A14" s="94" t="s">
        <v>379</v>
      </c>
      <c r="B14" s="106">
        <v>1200</v>
      </c>
      <c r="C14" s="106">
        <v>1</v>
      </c>
      <c r="D14" s="106">
        <v>2</v>
      </c>
      <c r="E14" s="106">
        <v>1</v>
      </c>
      <c r="F14" s="106">
        <v>1</v>
      </c>
      <c r="G14" s="354"/>
      <c r="H14" s="70"/>
      <c r="I14" s="71">
        <f aca="true" t="shared" si="2" ref="I14:I19">B14*C14*F14</f>
        <v>1200</v>
      </c>
      <c r="J14" s="70"/>
      <c r="K14" s="71">
        <f>B14*D14*F14</f>
        <v>2400</v>
      </c>
      <c r="L14" s="66"/>
      <c r="M14" s="71">
        <f aca="true" t="shared" si="3" ref="M14:M20">B14*E14*F14</f>
        <v>1200</v>
      </c>
      <c r="N14" s="68">
        <f>SUM(H14:M14)</f>
        <v>4800</v>
      </c>
    </row>
    <row r="15" spans="1:14" ht="25.5">
      <c r="A15" s="106" t="s">
        <v>388</v>
      </c>
      <c r="B15" s="106">
        <v>1200</v>
      </c>
      <c r="C15" s="106">
        <v>3</v>
      </c>
      <c r="D15" s="106">
        <v>3</v>
      </c>
      <c r="E15" s="106">
        <v>4</v>
      </c>
      <c r="F15" s="106">
        <v>2</v>
      </c>
      <c r="G15" s="354"/>
      <c r="H15" s="70"/>
      <c r="I15" s="71">
        <f t="shared" si="2"/>
        <v>7200</v>
      </c>
      <c r="J15" s="70"/>
      <c r="K15" s="71">
        <f>B15*D15*F15</f>
        <v>7200</v>
      </c>
      <c r="L15" s="66"/>
      <c r="M15" s="71">
        <f t="shared" si="3"/>
        <v>9600</v>
      </c>
      <c r="N15" s="68"/>
    </row>
    <row r="16" spans="1:14" ht="38.25">
      <c r="A16" s="106" t="s">
        <v>380</v>
      </c>
      <c r="B16" s="106">
        <v>1200</v>
      </c>
      <c r="C16" s="106">
        <v>1</v>
      </c>
      <c r="D16" s="106"/>
      <c r="E16" s="106"/>
      <c r="F16" s="106">
        <v>1</v>
      </c>
      <c r="G16" s="354"/>
      <c r="H16" s="70"/>
      <c r="I16" s="71">
        <f t="shared" si="2"/>
        <v>1200</v>
      </c>
      <c r="J16" s="70"/>
      <c r="K16" s="71">
        <f>B16*D16*F16</f>
        <v>0</v>
      </c>
      <c r="L16" s="66"/>
      <c r="M16" s="71">
        <f t="shared" si="3"/>
        <v>0</v>
      </c>
      <c r="N16" s="68"/>
    </row>
    <row r="17" spans="1:14" ht="25.5">
      <c r="A17" s="94" t="s">
        <v>377</v>
      </c>
      <c r="B17" s="106">
        <v>1200</v>
      </c>
      <c r="C17" s="106">
        <v>3</v>
      </c>
      <c r="D17" s="106">
        <v>2</v>
      </c>
      <c r="E17" s="106"/>
      <c r="F17" s="106">
        <v>1</v>
      </c>
      <c r="G17" s="354"/>
      <c r="H17" s="70"/>
      <c r="I17" s="71">
        <f t="shared" si="2"/>
        <v>3600</v>
      </c>
      <c r="J17" s="70"/>
      <c r="K17" s="71">
        <f>B17*D17*F17</f>
        <v>2400</v>
      </c>
      <c r="L17" s="66"/>
      <c r="M17" s="71">
        <f t="shared" si="3"/>
        <v>0</v>
      </c>
      <c r="N17" s="68">
        <f aca="true" t="shared" si="4" ref="N17:N23">SUM(H17:M17)</f>
        <v>6000</v>
      </c>
    </row>
    <row r="18" spans="1:14" ht="38.25">
      <c r="A18" s="94" t="s">
        <v>373</v>
      </c>
      <c r="B18" s="106">
        <v>1200</v>
      </c>
      <c r="C18" s="106">
        <v>3</v>
      </c>
      <c r="D18" s="106">
        <v>2</v>
      </c>
      <c r="E18" s="106"/>
      <c r="F18" s="106">
        <v>1</v>
      </c>
      <c r="G18" s="354"/>
      <c r="H18" s="70"/>
      <c r="I18" s="71">
        <f t="shared" si="2"/>
        <v>3600</v>
      </c>
      <c r="J18" s="70"/>
      <c r="K18" s="71">
        <f>B18*D18*F18</f>
        <v>2400</v>
      </c>
      <c r="L18" s="66"/>
      <c r="M18" s="71">
        <f t="shared" si="3"/>
        <v>0</v>
      </c>
      <c r="N18" s="68">
        <f t="shared" si="4"/>
        <v>6000</v>
      </c>
    </row>
    <row r="19" spans="1:14" ht="25.5">
      <c r="A19" s="94" t="s">
        <v>378</v>
      </c>
      <c r="B19" s="106">
        <v>1200</v>
      </c>
      <c r="C19" s="106"/>
      <c r="D19" s="106">
        <v>1</v>
      </c>
      <c r="E19" s="106"/>
      <c r="F19" s="106">
        <v>5</v>
      </c>
      <c r="G19" s="354"/>
      <c r="H19" s="70"/>
      <c r="I19" s="71">
        <f t="shared" si="2"/>
        <v>0</v>
      </c>
      <c r="J19" s="70"/>
      <c r="K19" s="71">
        <v>6000</v>
      </c>
      <c r="L19" s="73"/>
      <c r="M19" s="71">
        <f t="shared" si="3"/>
        <v>0</v>
      </c>
      <c r="N19" s="68">
        <f t="shared" si="4"/>
        <v>6000</v>
      </c>
    </row>
    <row r="20" spans="1:14" ht="25.5">
      <c r="A20" s="94" t="s">
        <v>51</v>
      </c>
      <c r="B20" s="94"/>
      <c r="C20" s="94"/>
      <c r="D20" s="94"/>
      <c r="E20" s="94"/>
      <c r="F20" s="94"/>
      <c r="G20" s="354"/>
      <c r="H20" s="70"/>
      <c r="I20" s="71"/>
      <c r="J20" s="70"/>
      <c r="K20" s="71">
        <v>2000</v>
      </c>
      <c r="L20" s="73"/>
      <c r="M20" s="71">
        <f t="shared" si="3"/>
        <v>0</v>
      </c>
      <c r="N20" s="68">
        <f t="shared" si="4"/>
        <v>2000</v>
      </c>
    </row>
    <row r="21" spans="1:14" ht="12.75">
      <c r="A21" s="94" t="s">
        <v>52</v>
      </c>
      <c r="B21" s="94"/>
      <c r="C21" s="94"/>
      <c r="D21" s="94"/>
      <c r="E21" s="94"/>
      <c r="F21" s="94"/>
      <c r="G21" s="354"/>
      <c r="H21" s="70"/>
      <c r="I21" s="71">
        <v>10000</v>
      </c>
      <c r="J21" s="70"/>
      <c r="K21" s="71"/>
      <c r="L21" s="73"/>
      <c r="M21" s="71"/>
      <c r="N21" s="68">
        <f t="shared" si="4"/>
        <v>10000</v>
      </c>
    </row>
    <row r="22" spans="1:16" ht="12.75">
      <c r="A22" s="94" t="s">
        <v>53</v>
      </c>
      <c r="B22" s="94"/>
      <c r="C22" s="94"/>
      <c r="D22" s="94"/>
      <c r="E22" s="94"/>
      <c r="F22" s="94"/>
      <c r="G22" s="354"/>
      <c r="H22" s="70">
        <v>4500</v>
      </c>
      <c r="I22" s="71"/>
      <c r="J22" s="70"/>
      <c r="K22" s="72"/>
      <c r="L22" s="73"/>
      <c r="M22" s="74"/>
      <c r="N22" s="68">
        <f t="shared" si="4"/>
        <v>4500</v>
      </c>
      <c r="O22">
        <v>1950</v>
      </c>
      <c r="P22">
        <v>600</v>
      </c>
    </row>
    <row r="23" spans="1:14" ht="12.75">
      <c r="A23" s="94" t="s">
        <v>54</v>
      </c>
      <c r="B23" s="94"/>
      <c r="C23" s="94"/>
      <c r="D23" s="94"/>
      <c r="E23" s="94"/>
      <c r="F23" s="94"/>
      <c r="G23" s="354"/>
      <c r="H23" s="70">
        <v>3000</v>
      </c>
      <c r="I23" s="71"/>
      <c r="J23" s="70">
        <v>3000</v>
      </c>
      <c r="K23" s="72"/>
      <c r="L23" s="70">
        <v>3000</v>
      </c>
      <c r="M23" s="74"/>
      <c r="N23" s="68">
        <f t="shared" si="4"/>
        <v>9000</v>
      </c>
    </row>
    <row r="24" spans="1:14" ht="13.5" thickBot="1">
      <c r="A24" s="94" t="s">
        <v>374</v>
      </c>
      <c r="B24" s="94"/>
      <c r="C24" s="94"/>
      <c r="D24" s="94"/>
      <c r="E24" s="94"/>
      <c r="F24" s="94"/>
      <c r="G24" s="355"/>
      <c r="H24" s="356"/>
      <c r="I24" s="357"/>
      <c r="J24" s="358"/>
      <c r="K24" s="359"/>
      <c r="L24" s="360"/>
      <c r="M24" s="361"/>
      <c r="N24" s="362"/>
    </row>
    <row r="25" spans="1:14" ht="13.5" thickBot="1">
      <c r="A25" s="81" t="s">
        <v>56</v>
      </c>
      <c r="B25" s="81"/>
      <c r="C25" s="81"/>
      <c r="D25" s="81"/>
      <c r="E25" s="81"/>
      <c r="F25" s="81"/>
      <c r="G25" s="374">
        <f>SUM(G22:G23)</f>
        <v>0</v>
      </c>
      <c r="H25" s="83">
        <f>SUM(H22:H23)</f>
        <v>7500</v>
      </c>
      <c r="I25" s="84">
        <f>SUM(I14:I23)</f>
        <v>26800</v>
      </c>
      <c r="J25" s="83">
        <f>SUM(J14:J23)</f>
        <v>3000</v>
      </c>
      <c r="K25" s="84">
        <f>SUM(K14:K23)</f>
        <v>22400</v>
      </c>
      <c r="L25" s="83">
        <f>SUM(L14:L23)</f>
        <v>3000</v>
      </c>
      <c r="M25" s="84">
        <f>SUM(M14:M23)</f>
        <v>10800</v>
      </c>
      <c r="N25" s="85">
        <f aca="true" t="shared" si="5" ref="N25:N30">SUM(H25:M25)</f>
        <v>73500</v>
      </c>
    </row>
    <row r="26" spans="1:14" ht="12.75">
      <c r="A26" s="69" t="s">
        <v>57</v>
      </c>
      <c r="B26" s="69"/>
      <c r="C26" s="69"/>
      <c r="D26" s="69"/>
      <c r="E26" s="69"/>
      <c r="F26" s="69"/>
      <c r="G26" s="354"/>
      <c r="H26" s="63"/>
      <c r="I26" s="64"/>
      <c r="J26" s="63"/>
      <c r="K26" s="72"/>
      <c r="L26" s="73"/>
      <c r="M26" s="74"/>
      <c r="N26" s="68">
        <f t="shared" si="5"/>
        <v>0</v>
      </c>
    </row>
    <row r="27" spans="1:14" ht="12.75">
      <c r="A27" s="61" t="s">
        <v>58</v>
      </c>
      <c r="B27" s="61"/>
      <c r="C27" s="61"/>
      <c r="D27" s="61"/>
      <c r="E27" s="61"/>
      <c r="F27" s="61"/>
      <c r="G27" s="354"/>
      <c r="H27" s="104"/>
      <c r="I27" s="96">
        <v>250</v>
      </c>
      <c r="J27" s="104"/>
      <c r="K27" s="96">
        <v>250</v>
      </c>
      <c r="L27" s="105"/>
      <c r="M27" s="96">
        <v>250</v>
      </c>
      <c r="N27" s="68">
        <f t="shared" si="5"/>
        <v>750</v>
      </c>
    </row>
    <row r="28" spans="1:14" ht="12.75">
      <c r="A28" s="61" t="s">
        <v>59</v>
      </c>
      <c r="B28" s="61"/>
      <c r="C28" s="61"/>
      <c r="D28" s="61"/>
      <c r="E28" s="61"/>
      <c r="F28" s="61"/>
      <c r="G28" s="354"/>
      <c r="H28" s="104"/>
      <c r="I28" s="96">
        <v>250</v>
      </c>
      <c r="J28" s="104"/>
      <c r="K28" s="96">
        <v>250</v>
      </c>
      <c r="L28" s="104"/>
      <c r="M28" s="96">
        <v>250</v>
      </c>
      <c r="N28" s="68">
        <f t="shared" si="5"/>
        <v>750</v>
      </c>
    </row>
    <row r="29" spans="1:14" ht="12.75">
      <c r="A29" s="61" t="s">
        <v>60</v>
      </c>
      <c r="B29" s="61"/>
      <c r="C29" s="61"/>
      <c r="D29" s="61"/>
      <c r="E29" s="61"/>
      <c r="F29" s="61"/>
      <c r="G29" s="354"/>
      <c r="H29" s="104"/>
      <c r="I29" s="96">
        <v>250</v>
      </c>
      <c r="J29" s="104"/>
      <c r="K29" s="96">
        <v>250</v>
      </c>
      <c r="L29" s="105"/>
      <c r="M29" s="96">
        <v>250</v>
      </c>
      <c r="N29" s="68">
        <f t="shared" si="5"/>
        <v>750</v>
      </c>
    </row>
    <row r="30" spans="1:14" ht="13.5" thickBot="1">
      <c r="A30" s="106" t="s">
        <v>61</v>
      </c>
      <c r="B30" s="106"/>
      <c r="C30" s="106"/>
      <c r="D30" s="106"/>
      <c r="E30" s="106"/>
      <c r="F30" s="106"/>
      <c r="G30" s="363"/>
      <c r="H30" s="108"/>
      <c r="I30" s="109">
        <v>250</v>
      </c>
      <c r="J30" s="108"/>
      <c r="K30" s="109">
        <v>250</v>
      </c>
      <c r="L30" s="110"/>
      <c r="M30" s="109">
        <v>250</v>
      </c>
      <c r="N30" s="80">
        <f t="shared" si="5"/>
        <v>750</v>
      </c>
    </row>
    <row r="31" spans="1:14" ht="13.5" thickBot="1">
      <c r="A31" s="81" t="s">
        <v>62</v>
      </c>
      <c r="B31" s="81"/>
      <c r="C31" s="81"/>
      <c r="D31" s="81"/>
      <c r="E31" s="81"/>
      <c r="F31" s="81"/>
      <c r="G31" s="374">
        <f aca="true" t="shared" si="6" ref="G31:N31">SUM(G27:G30)</f>
        <v>0</v>
      </c>
      <c r="H31" s="83">
        <f t="shared" si="6"/>
        <v>0</v>
      </c>
      <c r="I31" s="84">
        <f t="shared" si="6"/>
        <v>1000</v>
      </c>
      <c r="J31" s="83">
        <f t="shared" si="6"/>
        <v>0</v>
      </c>
      <c r="K31" s="84">
        <f t="shared" si="6"/>
        <v>1000</v>
      </c>
      <c r="L31" s="83">
        <f t="shared" si="6"/>
        <v>0</v>
      </c>
      <c r="M31" s="84">
        <f t="shared" si="6"/>
        <v>1000</v>
      </c>
      <c r="N31" s="111">
        <f t="shared" si="6"/>
        <v>3000</v>
      </c>
    </row>
    <row r="32" spans="1:14" ht="13.5" thickBot="1">
      <c r="A32" s="69" t="s">
        <v>63</v>
      </c>
      <c r="B32" s="69"/>
      <c r="C32" s="69"/>
      <c r="D32" s="69"/>
      <c r="E32" s="69"/>
      <c r="F32" s="69"/>
      <c r="G32" s="354"/>
      <c r="H32" s="112"/>
      <c r="I32" s="113"/>
      <c r="J32" s="63"/>
      <c r="K32" s="65"/>
      <c r="L32" s="66"/>
      <c r="M32" s="67"/>
      <c r="N32" s="114"/>
    </row>
    <row r="33" spans="1:14" ht="13.5" thickBot="1">
      <c r="A33" s="81" t="s">
        <v>64</v>
      </c>
      <c r="B33" s="81"/>
      <c r="C33" s="81"/>
      <c r="D33" s="81"/>
      <c r="E33" s="81"/>
      <c r="F33" s="81"/>
      <c r="G33" s="374">
        <f aca="true" t="shared" si="7" ref="G33:M33">SUM(G32)</f>
        <v>0</v>
      </c>
      <c r="H33" s="83">
        <f t="shared" si="7"/>
        <v>0</v>
      </c>
      <c r="I33" s="83">
        <f t="shared" si="7"/>
        <v>0</v>
      </c>
      <c r="J33" s="83">
        <f t="shared" si="7"/>
        <v>0</v>
      </c>
      <c r="K33" s="83">
        <f t="shared" si="7"/>
        <v>0</v>
      </c>
      <c r="L33" s="83">
        <f t="shared" si="7"/>
        <v>0</v>
      </c>
      <c r="M33" s="83">
        <f t="shared" si="7"/>
        <v>0</v>
      </c>
      <c r="N33" s="111"/>
    </row>
    <row r="34" spans="1:14" ht="12.75">
      <c r="A34" s="69" t="s">
        <v>65</v>
      </c>
      <c r="B34" s="69"/>
      <c r="C34" s="69"/>
      <c r="D34" s="69"/>
      <c r="E34" s="69"/>
      <c r="F34" s="69"/>
      <c r="G34" s="354"/>
      <c r="H34" s="112"/>
      <c r="I34" s="113"/>
      <c r="J34" s="63"/>
      <c r="K34" s="65"/>
      <c r="L34" s="66"/>
      <c r="M34" s="67"/>
      <c r="N34" s="114"/>
    </row>
    <row r="35" spans="1:14" ht="13.5" thickBot="1">
      <c r="A35" s="365" t="s">
        <v>375</v>
      </c>
      <c r="B35" s="115"/>
      <c r="C35" s="115"/>
      <c r="D35" s="115"/>
      <c r="E35" s="115"/>
      <c r="F35" s="115"/>
      <c r="G35" s="363"/>
      <c r="H35" s="366">
        <v>2500</v>
      </c>
      <c r="I35" s="117"/>
      <c r="J35" s="75">
        <v>2500</v>
      </c>
      <c r="K35" s="77"/>
      <c r="L35" s="78">
        <v>2500</v>
      </c>
      <c r="M35" s="79"/>
      <c r="N35" s="118"/>
    </row>
    <row r="36" spans="1:14" ht="13.5" thickBot="1">
      <c r="A36" s="81" t="s">
        <v>66</v>
      </c>
      <c r="B36" s="81"/>
      <c r="C36" s="81"/>
      <c r="D36" s="81"/>
      <c r="E36" s="81"/>
      <c r="F36" s="81"/>
      <c r="G36" s="364"/>
      <c r="H36" s="119"/>
      <c r="I36" s="120"/>
      <c r="J36" s="119"/>
      <c r="K36" s="121"/>
      <c r="L36" s="122"/>
      <c r="M36" s="123"/>
      <c r="N36" s="111"/>
    </row>
    <row r="37" spans="1:14" ht="12.75">
      <c r="A37" s="367" t="s">
        <v>67</v>
      </c>
      <c r="B37" s="367"/>
      <c r="C37" s="367"/>
      <c r="D37" s="367"/>
      <c r="E37" s="367"/>
      <c r="F37" s="367"/>
      <c r="G37" s="368">
        <f>SUM(G11,G25,G31,G33)</f>
        <v>0</v>
      </c>
      <c r="H37" s="63"/>
      <c r="I37" s="64"/>
      <c r="J37" s="63"/>
      <c r="K37" s="65"/>
      <c r="L37" s="66"/>
      <c r="M37" s="67"/>
      <c r="N37" s="114"/>
    </row>
    <row r="38" spans="1:14" ht="13.5" thickBot="1">
      <c r="A38" s="124" t="s">
        <v>68</v>
      </c>
      <c r="B38" s="124"/>
      <c r="C38" s="124"/>
      <c r="D38" s="124"/>
      <c r="E38" s="124"/>
      <c r="F38" s="124"/>
      <c r="G38" s="369"/>
      <c r="H38" s="125">
        <f aca="true" t="shared" si="8" ref="H38:M38">H11+H25+H31+H33+H36</f>
        <v>13500</v>
      </c>
      <c r="I38" s="126">
        <f t="shared" si="8"/>
        <v>29800</v>
      </c>
      <c r="J38" s="125">
        <f t="shared" si="8"/>
        <v>3150</v>
      </c>
      <c r="K38" s="126">
        <f t="shared" si="8"/>
        <v>23900</v>
      </c>
      <c r="L38" s="125">
        <f t="shared" si="8"/>
        <v>3000</v>
      </c>
      <c r="M38" s="126">
        <f t="shared" si="8"/>
        <v>11800</v>
      </c>
      <c r="N38" s="127">
        <f>N11+N25+N31+N33+N36</f>
        <v>85150</v>
      </c>
    </row>
    <row r="39" spans="1:13" ht="13.5" thickTop="1">
      <c r="A39" s="9"/>
      <c r="B39" s="9"/>
      <c r="C39" s="9"/>
      <c r="D39" s="9"/>
      <c r="E39" s="9"/>
      <c r="F39" s="9"/>
      <c r="G39" s="128"/>
      <c r="H39" s="370" t="s">
        <v>69</v>
      </c>
      <c r="I39" s="130">
        <f>SUM(H38:I38)</f>
        <v>43300</v>
      </c>
      <c r="J39" s="370" t="s">
        <v>70</v>
      </c>
      <c r="K39" s="130">
        <f>SUM(J38:K38)</f>
        <v>27050</v>
      </c>
      <c r="L39" s="370" t="s">
        <v>71</v>
      </c>
      <c r="M39" s="130">
        <f>SUM(L38:M38)</f>
        <v>14800</v>
      </c>
    </row>
    <row r="40" spans="1:7" s="131" customFormat="1" ht="11.25">
      <c r="A40" s="131" t="s">
        <v>72</v>
      </c>
      <c r="G40" s="371"/>
    </row>
    <row r="41" spans="1:9" ht="12.75">
      <c r="A41" s="414" t="s">
        <v>376</v>
      </c>
      <c r="B41" s="415"/>
      <c r="C41" s="415"/>
      <c r="D41" s="415"/>
      <c r="E41" s="415"/>
      <c r="F41" s="415"/>
      <c r="G41" s="128"/>
      <c r="H41" s="389" t="s">
        <v>397</v>
      </c>
      <c r="I41" s="130">
        <v>6425</v>
      </c>
    </row>
    <row r="42" spans="1:9" ht="12.75">
      <c r="A42" s="9" t="s">
        <v>73</v>
      </c>
      <c r="B42" s="9"/>
      <c r="C42" s="9"/>
      <c r="D42" s="9"/>
      <c r="E42" s="9"/>
      <c r="F42" s="9"/>
      <c r="G42" s="128"/>
      <c r="H42" s="389" t="s">
        <v>399</v>
      </c>
      <c r="I42" s="130">
        <v>421</v>
      </c>
    </row>
    <row r="43" spans="1:11" s="20" customFormat="1" ht="12.75">
      <c r="A43" s="20" t="s">
        <v>74</v>
      </c>
      <c r="G43" s="133"/>
      <c r="H43" s="389" t="s">
        <v>398</v>
      </c>
      <c r="I43" s="130">
        <v>15322</v>
      </c>
      <c r="J43" s="134"/>
      <c r="K43" s="134"/>
    </row>
    <row r="44" spans="1:11" s="20" customFormat="1" ht="12.75">
      <c r="A44" s="20" t="s">
        <v>75</v>
      </c>
      <c r="G44" s="133"/>
      <c r="I44" s="390">
        <f>SUM(I41:I43)</f>
        <v>22168</v>
      </c>
      <c r="J44" s="134"/>
      <c r="K44" s="134"/>
    </row>
    <row r="45" spans="1:11" s="20" customFormat="1" ht="12.75">
      <c r="A45" s="20" t="s">
        <v>76</v>
      </c>
      <c r="G45" s="133"/>
      <c r="I45" s="390">
        <f>I44-I39</f>
        <v>-21132</v>
      </c>
      <c r="J45" s="134"/>
      <c r="K45" s="134"/>
    </row>
    <row r="46" ht="12.75">
      <c r="G46" s="128"/>
    </row>
    <row r="47" ht="12.75">
      <c r="G47" s="128"/>
    </row>
    <row r="48" ht="12.75">
      <c r="G48" s="128"/>
    </row>
    <row r="49" ht="12.75">
      <c r="G49" s="128"/>
    </row>
    <row r="50" ht="12.75">
      <c r="G50" s="128"/>
    </row>
    <row r="51" ht="12.75">
      <c r="G51" s="128"/>
    </row>
    <row r="52" ht="12.75">
      <c r="G52" s="128"/>
    </row>
    <row r="53" ht="12.75">
      <c r="G53" s="128"/>
    </row>
    <row r="54" ht="12.75">
      <c r="G54" s="128"/>
    </row>
    <row r="55" ht="12.75">
      <c r="G55" s="128"/>
    </row>
    <row r="56" ht="12.75">
      <c r="G56" s="128"/>
    </row>
    <row r="57" ht="12.75">
      <c r="G57" s="128"/>
    </row>
    <row r="58" ht="12.75">
      <c r="G58" s="128"/>
    </row>
    <row r="59" ht="12.75">
      <c r="G59" s="128"/>
    </row>
    <row r="60" ht="12.75">
      <c r="G60" s="128"/>
    </row>
    <row r="61" ht="12.75">
      <c r="G61" s="128"/>
    </row>
    <row r="62" ht="12.75">
      <c r="G62" s="128"/>
    </row>
    <row r="63" ht="12.75">
      <c r="G63" s="128"/>
    </row>
    <row r="64" ht="12.75">
      <c r="G64" s="128"/>
    </row>
    <row r="65" ht="12.75">
      <c r="G65" s="128"/>
    </row>
    <row r="66" ht="12.75">
      <c r="G66" s="128"/>
    </row>
    <row r="67" ht="12.75">
      <c r="G67" s="128"/>
    </row>
    <row r="68" ht="12.75">
      <c r="G68" s="128"/>
    </row>
    <row r="69" ht="12.75">
      <c r="G69" s="128"/>
    </row>
    <row r="70" ht="12.75">
      <c r="G70" s="128"/>
    </row>
    <row r="71" ht="12.75">
      <c r="G71" s="128"/>
    </row>
    <row r="72" ht="12.75">
      <c r="G72" s="128"/>
    </row>
    <row r="73" ht="12.75">
      <c r="G73" s="128"/>
    </row>
    <row r="74" ht="12.75">
      <c r="G74" s="128"/>
    </row>
    <row r="75" ht="12.75">
      <c r="G75" s="128"/>
    </row>
    <row r="76" ht="12.75">
      <c r="G76" s="128"/>
    </row>
    <row r="77" ht="12.75">
      <c r="G77" s="128"/>
    </row>
    <row r="78" ht="12.75">
      <c r="G78" s="128"/>
    </row>
    <row r="79" ht="12.75">
      <c r="G79" s="128"/>
    </row>
    <row r="80" ht="12.75">
      <c r="G80" s="128"/>
    </row>
    <row r="81" ht="12.75">
      <c r="G81" s="128"/>
    </row>
    <row r="82" ht="12.75">
      <c r="G82" s="128"/>
    </row>
    <row r="83" ht="12.75">
      <c r="G83" s="128"/>
    </row>
    <row r="84" ht="12.75">
      <c r="G84" s="128"/>
    </row>
    <row r="85" ht="12.75">
      <c r="G85" s="128"/>
    </row>
    <row r="86" ht="12.75">
      <c r="G86" s="128"/>
    </row>
    <row r="87" ht="12.75">
      <c r="G87" s="128"/>
    </row>
    <row r="88" ht="12.75">
      <c r="G88" s="128"/>
    </row>
    <row r="89" ht="12.75">
      <c r="G89" s="128"/>
    </row>
    <row r="90" ht="12.75">
      <c r="G90" s="128"/>
    </row>
    <row r="91" ht="12.75">
      <c r="G91" s="128"/>
    </row>
    <row r="92" ht="12.75">
      <c r="G92" s="128"/>
    </row>
    <row r="93" ht="12.75">
      <c r="G93" s="128"/>
    </row>
    <row r="94" ht="12.75">
      <c r="G94" s="128"/>
    </row>
    <row r="95" ht="12.75">
      <c r="G95" s="128"/>
    </row>
    <row r="96" ht="12.75">
      <c r="G96" s="128"/>
    </row>
    <row r="97" ht="12.75">
      <c r="G97" s="128"/>
    </row>
    <row r="98" ht="12.75">
      <c r="G98" s="128"/>
    </row>
    <row r="99" ht="12.75">
      <c r="G99" s="128"/>
    </row>
    <row r="100" ht="12.75">
      <c r="G100" s="128"/>
    </row>
    <row r="101" ht="12.75">
      <c r="G101" s="128"/>
    </row>
    <row r="102" ht="12.75">
      <c r="G102" s="128"/>
    </row>
    <row r="103" ht="12.75">
      <c r="G103" s="128"/>
    </row>
    <row r="104" ht="12.75">
      <c r="G104" s="128"/>
    </row>
  </sheetData>
  <sheetProtection/>
  <mergeCells count="10">
    <mergeCell ref="S2:T2"/>
    <mergeCell ref="H1:N1"/>
    <mergeCell ref="O1:T1"/>
    <mergeCell ref="N2:N3"/>
    <mergeCell ref="A41:F41"/>
    <mergeCell ref="H2:I2"/>
    <mergeCell ref="J2:K2"/>
    <mergeCell ref="L2:M2"/>
    <mergeCell ref="O2:P2"/>
    <mergeCell ref="Q2:R2"/>
  </mergeCells>
  <printOptions gridLines="1"/>
  <pageMargins left="0.5" right="0.5" top="1.03" bottom="0.5" header="0.5" footer="0.5"/>
  <pageSetup fitToHeight="1" fitToWidth="1" horizontalDpi="300" verticalDpi="300" orientation="portrait" scale="33" r:id="rId1"/>
  <headerFooter alignWithMargins="0">
    <oddHeader>&amp;L
&amp;C&amp;"Arial,Bold"&amp;14Annual Lead States Team Budget
&amp;12Focus Technology:  Automated Machine Guidance</oddHead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75" zoomScaleNormal="75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39" sqref="R39"/>
    </sheetView>
  </sheetViews>
  <sheetFormatPr defaultColWidth="9.140625" defaultRowHeight="12.75"/>
  <cols>
    <col min="1" max="1" width="43.57421875" style="1" customWidth="1"/>
    <col min="2" max="5" width="7.00390625" style="1" customWidth="1"/>
    <col min="6" max="6" width="5.7109375" style="1" bestFit="1" customWidth="1"/>
    <col min="7" max="7" width="8.140625" style="1" bestFit="1" customWidth="1"/>
    <col min="8" max="8" width="15.7109375" style="128" customWidth="1"/>
    <col min="9" max="10" width="15.7109375" style="130" customWidth="1"/>
    <col min="11" max="11" width="16.28125" style="130" customWidth="1"/>
    <col min="12" max="12" width="13.28125" style="132" customWidth="1"/>
    <col min="13" max="13" width="14.140625" style="0" customWidth="1"/>
    <col min="14" max="14" width="13.7109375" style="0" customWidth="1"/>
    <col min="15" max="15" width="14.00390625" style="0" customWidth="1"/>
    <col min="16" max="16" width="13.421875" style="0" customWidth="1"/>
    <col min="17" max="17" width="12.7109375" style="0" customWidth="1"/>
    <col min="18" max="18" width="13.140625" style="0" customWidth="1"/>
    <col min="19" max="20" width="14.140625" style="0" customWidth="1"/>
    <col min="21" max="21" width="13.140625" style="0" customWidth="1"/>
  </cols>
  <sheetData>
    <row r="1" spans="9:21" ht="13.5" thickBot="1">
      <c r="I1" s="406" t="s">
        <v>79</v>
      </c>
      <c r="J1" s="407"/>
      <c r="K1" s="407"/>
      <c r="L1" s="407"/>
      <c r="M1" s="407"/>
      <c r="N1" s="407"/>
      <c r="O1" s="408"/>
      <c r="P1" s="409" t="s">
        <v>371</v>
      </c>
      <c r="Q1" s="410"/>
      <c r="R1" s="410"/>
      <c r="S1" s="410"/>
      <c r="T1" s="410"/>
      <c r="U1" s="411"/>
    </row>
    <row r="2" spans="1:21" ht="14.25" thickBot="1" thickTop="1">
      <c r="A2" s="55"/>
      <c r="B2" s="55"/>
      <c r="C2" s="55"/>
      <c r="D2" s="55"/>
      <c r="E2" s="55"/>
      <c r="F2" s="55"/>
      <c r="G2" s="55"/>
      <c r="H2" s="56"/>
      <c r="I2" s="423" t="s">
        <v>22</v>
      </c>
      <c r="J2" s="424"/>
      <c r="K2" s="423" t="s">
        <v>23</v>
      </c>
      <c r="L2" s="424"/>
      <c r="M2" s="425" t="s">
        <v>24</v>
      </c>
      <c r="N2" s="426"/>
      <c r="O2" s="427" t="s">
        <v>25</v>
      </c>
      <c r="P2" s="420" t="s">
        <v>22</v>
      </c>
      <c r="Q2" s="422"/>
      <c r="R2" s="420" t="s">
        <v>23</v>
      </c>
      <c r="S2" s="421"/>
      <c r="T2" s="404" t="s">
        <v>24</v>
      </c>
      <c r="U2" s="405"/>
    </row>
    <row r="3" spans="1:21" s="20" customFormat="1" ht="54" customHeight="1" thickBot="1">
      <c r="A3" s="57" t="s">
        <v>26</v>
      </c>
      <c r="B3" s="81" t="s">
        <v>38</v>
      </c>
      <c r="C3" s="82" t="s">
        <v>387</v>
      </c>
      <c r="D3" s="82" t="s">
        <v>40</v>
      </c>
      <c r="E3" s="82" t="s">
        <v>41</v>
      </c>
      <c r="F3" s="82" t="s">
        <v>42</v>
      </c>
      <c r="G3" s="82" t="s">
        <v>43</v>
      </c>
      <c r="H3" s="58" t="s">
        <v>27</v>
      </c>
      <c r="I3" s="59" t="s">
        <v>28</v>
      </c>
      <c r="J3" s="60" t="s">
        <v>29</v>
      </c>
      <c r="K3" s="59" t="s">
        <v>28</v>
      </c>
      <c r="L3" s="60" t="s">
        <v>29</v>
      </c>
      <c r="M3" s="59" t="s">
        <v>28</v>
      </c>
      <c r="N3" s="60" t="s">
        <v>29</v>
      </c>
      <c r="O3" s="413"/>
      <c r="P3" s="349" t="s">
        <v>28</v>
      </c>
      <c r="Q3" s="379" t="s">
        <v>29</v>
      </c>
      <c r="R3" s="349" t="s">
        <v>28</v>
      </c>
      <c r="S3" s="350" t="s">
        <v>29</v>
      </c>
      <c r="T3" s="349" t="s">
        <v>28</v>
      </c>
      <c r="U3" s="350" t="s">
        <v>29</v>
      </c>
    </row>
    <row r="4" spans="1:21" ht="12.75">
      <c r="A4" s="69" t="s">
        <v>30</v>
      </c>
      <c r="B4" s="69"/>
      <c r="C4" s="69"/>
      <c r="D4" s="69"/>
      <c r="E4" s="69"/>
      <c r="F4" s="69"/>
      <c r="G4" s="69"/>
      <c r="H4" s="62"/>
      <c r="I4" s="63"/>
      <c r="J4" s="64"/>
      <c r="K4" s="63"/>
      <c r="L4" s="65"/>
      <c r="M4" s="66"/>
      <c r="N4" s="67"/>
      <c r="O4" s="68"/>
      <c r="Q4">
        <v>3000</v>
      </c>
      <c r="R4" s="380"/>
      <c r="S4" s="381"/>
      <c r="T4" s="380"/>
      <c r="U4" s="381"/>
    </row>
    <row r="5" spans="1:21" ht="12.75">
      <c r="A5" s="61" t="s">
        <v>31</v>
      </c>
      <c r="B5" s="61"/>
      <c r="C5" s="61"/>
      <c r="D5" s="61"/>
      <c r="E5" s="61"/>
      <c r="F5" s="61"/>
      <c r="G5" s="61"/>
      <c r="H5" s="95">
        <v>2750</v>
      </c>
      <c r="I5" s="63">
        <v>700</v>
      </c>
      <c r="J5" s="64">
        <v>2000</v>
      </c>
      <c r="K5" s="63"/>
      <c r="L5" s="65"/>
      <c r="M5" s="66"/>
      <c r="N5" s="67"/>
      <c r="O5" s="68">
        <f>SUM(I5:N5)</f>
        <v>2700</v>
      </c>
      <c r="Q5" s="377">
        <v>3500</v>
      </c>
      <c r="R5" s="380"/>
      <c r="S5" s="382"/>
      <c r="T5" s="380"/>
      <c r="U5" s="381"/>
    </row>
    <row r="6" spans="1:21" ht="12.75">
      <c r="A6" s="61" t="s">
        <v>32</v>
      </c>
      <c r="B6" s="61"/>
      <c r="C6" s="61"/>
      <c r="D6" s="61"/>
      <c r="E6" s="61"/>
      <c r="F6" s="61"/>
      <c r="G6" s="61"/>
      <c r="H6" s="95">
        <v>2250</v>
      </c>
      <c r="I6" s="63"/>
      <c r="J6" s="64"/>
      <c r="K6" s="63"/>
      <c r="L6" s="65"/>
      <c r="M6" s="66"/>
      <c r="N6" s="67"/>
      <c r="O6" s="68">
        <f aca="true" t="shared" si="0" ref="O6:O28">SUM(I6:N6)</f>
        <v>0</v>
      </c>
      <c r="Q6" s="377">
        <v>1120</v>
      </c>
      <c r="R6" s="380"/>
      <c r="S6" s="381"/>
      <c r="T6" s="380"/>
      <c r="U6" s="381"/>
    </row>
    <row r="7" spans="1:21" ht="12.75">
      <c r="A7" s="61" t="s">
        <v>33</v>
      </c>
      <c r="B7" s="61"/>
      <c r="C7" s="61"/>
      <c r="D7" s="61"/>
      <c r="E7" s="61"/>
      <c r="F7" s="61"/>
      <c r="G7" s="61"/>
      <c r="H7" s="95">
        <v>3000</v>
      </c>
      <c r="I7" s="63">
        <v>300</v>
      </c>
      <c r="J7" s="64"/>
      <c r="K7" s="63"/>
      <c r="L7" s="65"/>
      <c r="M7" s="66"/>
      <c r="N7" s="67"/>
      <c r="O7" s="68">
        <f t="shared" si="0"/>
        <v>300</v>
      </c>
      <c r="P7">
        <v>300</v>
      </c>
      <c r="Q7" s="377">
        <v>2500</v>
      </c>
      <c r="R7" s="380"/>
      <c r="S7" s="381"/>
      <c r="T7" s="380"/>
      <c r="U7" s="381"/>
    </row>
    <row r="8" spans="1:21" ht="12.75">
      <c r="A8" s="61" t="s">
        <v>34</v>
      </c>
      <c r="B8" s="61"/>
      <c r="C8" s="61"/>
      <c r="D8" s="61"/>
      <c r="E8" s="61"/>
      <c r="F8" s="61"/>
      <c r="G8" s="61"/>
      <c r="H8" s="95"/>
      <c r="I8" s="70">
        <v>150</v>
      </c>
      <c r="J8" s="71">
        <v>500</v>
      </c>
      <c r="K8" s="70">
        <v>150</v>
      </c>
      <c r="L8" s="71">
        <v>500</v>
      </c>
      <c r="M8" s="70">
        <v>150</v>
      </c>
      <c r="N8" s="71">
        <v>500</v>
      </c>
      <c r="O8" s="68">
        <f t="shared" si="0"/>
        <v>1950</v>
      </c>
      <c r="Q8" s="377"/>
      <c r="R8" s="380"/>
      <c r="S8" s="381"/>
      <c r="T8" s="380"/>
      <c r="U8" s="381"/>
    </row>
    <row r="9" spans="1:21" ht="12.75">
      <c r="A9" s="61" t="s">
        <v>35</v>
      </c>
      <c r="B9" s="61"/>
      <c r="C9" s="61"/>
      <c r="D9" s="61"/>
      <c r="E9" s="61"/>
      <c r="F9" s="61"/>
      <c r="G9" s="61"/>
      <c r="H9" s="95">
        <v>3225</v>
      </c>
      <c r="I9" s="70">
        <v>0</v>
      </c>
      <c r="J9" s="71"/>
      <c r="K9" s="70"/>
      <c r="L9" s="72"/>
      <c r="M9" s="73"/>
      <c r="N9" s="74"/>
      <c r="O9" s="68">
        <f t="shared" si="0"/>
        <v>0</v>
      </c>
      <c r="Q9" s="377"/>
      <c r="R9" s="380"/>
      <c r="S9" s="381"/>
      <c r="T9" s="380"/>
      <c r="U9" s="381"/>
    </row>
    <row r="10" spans="1:21" ht="13.5" thickBot="1">
      <c r="A10" s="61" t="s">
        <v>36</v>
      </c>
      <c r="B10" s="61"/>
      <c r="C10" s="61"/>
      <c r="D10" s="61"/>
      <c r="E10" s="61"/>
      <c r="F10" s="61"/>
      <c r="G10" s="61"/>
      <c r="H10" s="107">
        <v>27000</v>
      </c>
      <c r="I10" s="75"/>
      <c r="J10" s="76"/>
      <c r="K10" s="75"/>
      <c r="L10" s="77"/>
      <c r="M10" s="78"/>
      <c r="N10" s="79"/>
      <c r="O10" s="80">
        <f t="shared" si="0"/>
        <v>0</v>
      </c>
      <c r="Q10" s="377"/>
      <c r="R10" s="380"/>
      <c r="S10" s="381"/>
      <c r="T10" s="380"/>
      <c r="U10" s="381"/>
    </row>
    <row r="11" spans="1:21" ht="14.25" customHeight="1" thickBot="1">
      <c r="A11" s="81" t="s">
        <v>37</v>
      </c>
      <c r="B11" s="81"/>
      <c r="C11" s="82"/>
      <c r="D11" s="82"/>
      <c r="E11" s="82"/>
      <c r="F11" s="82"/>
      <c r="G11" s="82"/>
      <c r="H11" s="374">
        <f aca="true" t="shared" si="1" ref="H11:N11">SUM(H5:H10)</f>
        <v>38225</v>
      </c>
      <c r="I11" s="83">
        <f t="shared" si="1"/>
        <v>1150</v>
      </c>
      <c r="J11" s="84">
        <f t="shared" si="1"/>
        <v>2500</v>
      </c>
      <c r="K11" s="83">
        <f t="shared" si="1"/>
        <v>150</v>
      </c>
      <c r="L11" s="84">
        <f t="shared" si="1"/>
        <v>500</v>
      </c>
      <c r="M11" s="83">
        <f t="shared" si="1"/>
        <v>150</v>
      </c>
      <c r="N11" s="84">
        <f t="shared" si="1"/>
        <v>500</v>
      </c>
      <c r="O11" s="85">
        <f t="shared" si="0"/>
        <v>4950</v>
      </c>
      <c r="Q11" s="377"/>
      <c r="R11" s="380"/>
      <c r="S11" s="381"/>
      <c r="T11" s="380"/>
      <c r="U11" s="381"/>
    </row>
    <row r="12" spans="1:21" ht="12.75">
      <c r="A12" s="69" t="s">
        <v>44</v>
      </c>
      <c r="B12" s="69"/>
      <c r="C12" s="69"/>
      <c r="D12" s="69"/>
      <c r="E12" s="69"/>
      <c r="F12" s="69"/>
      <c r="G12" s="69"/>
      <c r="H12" s="62"/>
      <c r="I12" s="63"/>
      <c r="J12" s="64"/>
      <c r="K12" s="63"/>
      <c r="L12" s="65"/>
      <c r="M12" s="66"/>
      <c r="N12" s="67"/>
      <c r="O12" s="68">
        <f t="shared" si="0"/>
        <v>0</v>
      </c>
      <c r="Q12" s="377"/>
      <c r="R12" s="380"/>
      <c r="S12" s="381"/>
      <c r="T12" s="380"/>
      <c r="U12" s="381"/>
    </row>
    <row r="13" spans="1:21" ht="63.75">
      <c r="A13" s="94" t="s">
        <v>45</v>
      </c>
      <c r="B13" s="94">
        <v>1200</v>
      </c>
      <c r="C13" s="94">
        <v>4</v>
      </c>
      <c r="D13" s="94">
        <v>2</v>
      </c>
      <c r="E13" s="94">
        <v>2</v>
      </c>
      <c r="F13" s="94">
        <v>2</v>
      </c>
      <c r="G13" s="94">
        <v>2</v>
      </c>
      <c r="H13" s="95">
        <v>86400</v>
      </c>
      <c r="I13" s="70"/>
      <c r="J13" s="71">
        <f>B13*C13*F13*G13</f>
        <v>19200</v>
      </c>
      <c r="K13" s="70"/>
      <c r="L13" s="71">
        <f>B13*D13*F13*G13</f>
        <v>9600</v>
      </c>
      <c r="M13" s="66"/>
      <c r="N13" s="71">
        <f>B13*E13*F13*G13</f>
        <v>9600</v>
      </c>
      <c r="O13" s="68">
        <f>SUM(I13:N13)</f>
        <v>38400</v>
      </c>
      <c r="P13">
        <v>4734</v>
      </c>
      <c r="Q13" s="377"/>
      <c r="R13" s="380"/>
      <c r="S13" s="381"/>
      <c r="T13" s="380"/>
      <c r="U13" s="381"/>
    </row>
    <row r="14" spans="1:21" ht="25.5">
      <c r="A14" s="94" t="s">
        <v>77</v>
      </c>
      <c r="B14" s="94"/>
      <c r="C14" s="94"/>
      <c r="D14" s="94"/>
      <c r="E14" s="94"/>
      <c r="F14" s="94"/>
      <c r="G14" s="94"/>
      <c r="H14" s="95">
        <v>12300</v>
      </c>
      <c r="I14" s="70"/>
      <c r="J14" s="71">
        <v>0</v>
      </c>
      <c r="K14" s="70"/>
      <c r="L14" s="65">
        <v>0</v>
      </c>
      <c r="M14" s="66"/>
      <c r="N14" s="67"/>
      <c r="O14" s="68">
        <f t="shared" si="0"/>
        <v>0</v>
      </c>
      <c r="Q14" s="377"/>
      <c r="R14" s="380"/>
      <c r="S14" s="381"/>
      <c r="T14" s="380"/>
      <c r="U14" s="381"/>
    </row>
    <row r="15" spans="1:21" ht="38.25">
      <c r="A15" s="94" t="s">
        <v>47</v>
      </c>
      <c r="B15" s="94">
        <v>1200</v>
      </c>
      <c r="C15" s="94">
        <v>1</v>
      </c>
      <c r="D15" s="94">
        <v>1</v>
      </c>
      <c r="E15" s="94"/>
      <c r="F15" s="94">
        <v>1</v>
      </c>
      <c r="G15" s="94">
        <v>1</v>
      </c>
      <c r="H15" s="95">
        <v>3600</v>
      </c>
      <c r="I15" s="70"/>
      <c r="J15" s="71">
        <v>1200</v>
      </c>
      <c r="K15" s="70"/>
      <c r="L15" s="65">
        <v>1200</v>
      </c>
      <c r="M15" s="66"/>
      <c r="N15" s="67"/>
      <c r="O15" s="68">
        <f t="shared" si="0"/>
        <v>2400</v>
      </c>
      <c r="Q15" s="377"/>
      <c r="R15" s="380"/>
      <c r="S15" s="381"/>
      <c r="T15" s="380"/>
      <c r="U15" s="381"/>
    </row>
    <row r="16" spans="1:21" ht="38.25">
      <c r="A16" s="94" t="s">
        <v>48</v>
      </c>
      <c r="B16" s="94">
        <v>1200</v>
      </c>
      <c r="C16" s="94">
        <v>1</v>
      </c>
      <c r="D16" s="94">
        <v>1</v>
      </c>
      <c r="E16" s="94"/>
      <c r="F16" s="94">
        <v>1</v>
      </c>
      <c r="G16" s="94">
        <v>1</v>
      </c>
      <c r="H16" s="95">
        <v>97200</v>
      </c>
      <c r="I16" s="70"/>
      <c r="J16" s="71">
        <v>1200</v>
      </c>
      <c r="K16" s="70"/>
      <c r="L16" s="65">
        <v>1200</v>
      </c>
      <c r="M16" s="66"/>
      <c r="N16" s="67"/>
      <c r="O16" s="68">
        <f t="shared" si="0"/>
        <v>2400</v>
      </c>
      <c r="Q16" s="377"/>
      <c r="R16" s="380"/>
      <c r="S16" s="381"/>
      <c r="T16" s="380"/>
      <c r="U16" s="381"/>
    </row>
    <row r="17" spans="1:21" ht="25.5">
      <c r="A17" s="94" t="s">
        <v>49</v>
      </c>
      <c r="B17" s="94">
        <v>1200</v>
      </c>
      <c r="C17" s="94"/>
      <c r="D17" s="94">
        <v>1</v>
      </c>
      <c r="E17" s="94"/>
      <c r="F17" s="94">
        <v>1</v>
      </c>
      <c r="G17" s="94">
        <v>7</v>
      </c>
      <c r="H17" s="95">
        <v>34800</v>
      </c>
      <c r="I17" s="70"/>
      <c r="J17" s="96" t="s">
        <v>50</v>
      </c>
      <c r="K17" s="70"/>
      <c r="L17" s="71">
        <v>8400</v>
      </c>
      <c r="M17" s="73"/>
      <c r="N17" s="71"/>
      <c r="O17" s="68">
        <f t="shared" si="0"/>
        <v>8400</v>
      </c>
      <c r="Q17" s="377"/>
      <c r="R17" s="380"/>
      <c r="S17" s="381"/>
      <c r="T17" s="380"/>
      <c r="U17" s="381"/>
    </row>
    <row r="18" spans="1:21" ht="25.5">
      <c r="A18" s="94" t="s">
        <v>51</v>
      </c>
      <c r="B18" s="94"/>
      <c r="C18" s="94"/>
      <c r="D18" s="94"/>
      <c r="E18" s="94"/>
      <c r="F18" s="94"/>
      <c r="G18" s="94"/>
      <c r="H18" s="95" t="s">
        <v>46</v>
      </c>
      <c r="I18" s="70"/>
      <c r="J18" s="71"/>
      <c r="K18" s="70"/>
      <c r="L18" s="71"/>
      <c r="M18" s="73"/>
      <c r="N18" s="74"/>
      <c r="O18" s="68">
        <f t="shared" si="0"/>
        <v>0</v>
      </c>
      <c r="Q18" s="377"/>
      <c r="R18" s="380"/>
      <c r="S18" s="381"/>
      <c r="T18" s="380"/>
      <c r="U18" s="381"/>
    </row>
    <row r="19" spans="1:21" ht="12.75">
      <c r="A19" s="94" t="s">
        <v>52</v>
      </c>
      <c r="B19" s="94"/>
      <c r="C19" s="94"/>
      <c r="D19" s="94"/>
      <c r="E19" s="94"/>
      <c r="F19" s="94"/>
      <c r="G19" s="94"/>
      <c r="H19" s="95">
        <v>27600</v>
      </c>
      <c r="I19" s="70"/>
      <c r="J19" s="71">
        <v>10000</v>
      </c>
      <c r="K19" s="70"/>
      <c r="L19" s="71"/>
      <c r="M19" s="73"/>
      <c r="N19" s="71"/>
      <c r="O19" s="68">
        <f t="shared" si="0"/>
        <v>10000</v>
      </c>
      <c r="Q19" s="377"/>
      <c r="R19" s="380"/>
      <c r="S19" s="381"/>
      <c r="T19" s="380"/>
      <c r="U19" s="381"/>
    </row>
    <row r="20" spans="1:21" ht="12.75">
      <c r="A20" s="94" t="s">
        <v>53</v>
      </c>
      <c r="B20" s="94"/>
      <c r="C20" s="94"/>
      <c r="D20" s="94"/>
      <c r="E20" s="94"/>
      <c r="F20" s="94"/>
      <c r="G20" s="94"/>
      <c r="H20" s="95"/>
      <c r="I20" s="70">
        <v>4500</v>
      </c>
      <c r="J20" s="71"/>
      <c r="K20" s="70"/>
      <c r="L20" s="72"/>
      <c r="M20" s="73"/>
      <c r="N20" s="74"/>
      <c r="O20" s="68">
        <f t="shared" si="0"/>
        <v>4500</v>
      </c>
      <c r="P20">
        <v>1950</v>
      </c>
      <c r="Q20" s="377"/>
      <c r="R20" s="380"/>
      <c r="S20" s="381"/>
      <c r="T20" s="380"/>
      <c r="U20" s="381"/>
    </row>
    <row r="21" spans="1:21" ht="13.5" customHeight="1">
      <c r="A21" s="94" t="s">
        <v>54</v>
      </c>
      <c r="B21" s="94"/>
      <c r="C21" s="94"/>
      <c r="D21" s="94"/>
      <c r="E21" s="94"/>
      <c r="F21" s="94"/>
      <c r="G21" s="94"/>
      <c r="H21" s="95">
        <v>7500</v>
      </c>
      <c r="I21" s="70">
        <v>3000</v>
      </c>
      <c r="J21" s="71"/>
      <c r="K21" s="70">
        <v>3000</v>
      </c>
      <c r="L21" s="72"/>
      <c r="M21" s="70">
        <v>3000</v>
      </c>
      <c r="N21" s="74"/>
      <c r="O21" s="68">
        <f t="shared" si="0"/>
        <v>9000</v>
      </c>
      <c r="Q21" s="377"/>
      <c r="R21" s="380"/>
      <c r="S21" s="381"/>
      <c r="T21" s="380"/>
      <c r="U21" s="381"/>
    </row>
    <row r="22" spans="1:21" ht="26.25" thickBot="1">
      <c r="A22" s="94" t="s">
        <v>55</v>
      </c>
      <c r="B22" s="94"/>
      <c r="C22" s="94"/>
      <c r="D22" s="94"/>
      <c r="E22" s="94"/>
      <c r="F22" s="94"/>
      <c r="G22" s="94"/>
      <c r="H22" s="97">
        <v>93000</v>
      </c>
      <c r="I22" s="98"/>
      <c r="J22" s="99"/>
      <c r="K22" s="100"/>
      <c r="L22" s="101"/>
      <c r="M22" s="102"/>
      <c r="N22" s="103"/>
      <c r="O22" s="80">
        <f t="shared" si="0"/>
        <v>0</v>
      </c>
      <c r="Q22" s="377"/>
      <c r="R22" s="380"/>
      <c r="S22" s="381"/>
      <c r="T22" s="380"/>
      <c r="U22" s="381"/>
    </row>
    <row r="23" spans="1:21" ht="13.5" thickBot="1">
      <c r="A23" s="81" t="s">
        <v>56</v>
      </c>
      <c r="B23" s="81"/>
      <c r="C23" s="81"/>
      <c r="D23" s="81"/>
      <c r="E23" s="81"/>
      <c r="F23" s="81"/>
      <c r="G23" s="81"/>
      <c r="H23" s="374">
        <f>SUM(H12:H22)</f>
        <v>362400</v>
      </c>
      <c r="I23" s="83">
        <f>SUM(I20:I22)</f>
        <v>7500</v>
      </c>
      <c r="J23" s="84">
        <f>SUM(J13:J22)</f>
        <v>31600</v>
      </c>
      <c r="K23" s="83">
        <f>SUM(K13:K22)</f>
        <v>3000</v>
      </c>
      <c r="L23" s="84">
        <f>SUM(L13:L22)</f>
        <v>20400</v>
      </c>
      <c r="M23" s="83">
        <f>SUM(M13:M22)</f>
        <v>3000</v>
      </c>
      <c r="N23" s="84">
        <f>SUM(N13:N22)</f>
        <v>9600</v>
      </c>
      <c r="O23" s="85">
        <f>SUM(I23:N23)</f>
        <v>75100</v>
      </c>
      <c r="Q23" s="377"/>
      <c r="R23" s="380"/>
      <c r="S23" s="381"/>
      <c r="T23" s="380"/>
      <c r="U23" s="381"/>
    </row>
    <row r="24" spans="1:21" ht="12.75">
      <c r="A24" s="69" t="s">
        <v>57</v>
      </c>
      <c r="B24" s="69"/>
      <c r="C24" s="69"/>
      <c r="D24" s="69"/>
      <c r="E24" s="69"/>
      <c r="F24" s="69"/>
      <c r="G24" s="69"/>
      <c r="H24" s="62"/>
      <c r="I24" s="63"/>
      <c r="J24" s="64"/>
      <c r="K24" s="63"/>
      <c r="L24" s="72"/>
      <c r="M24" s="73"/>
      <c r="N24" s="74"/>
      <c r="O24" s="68">
        <f t="shared" si="0"/>
        <v>0</v>
      </c>
      <c r="Q24" s="377"/>
      <c r="R24" s="380"/>
      <c r="S24" s="381"/>
      <c r="T24" s="380"/>
      <c r="U24" s="381"/>
    </row>
    <row r="25" spans="1:21" ht="12.75">
      <c r="A25" s="61" t="s">
        <v>58</v>
      </c>
      <c r="B25" s="61"/>
      <c r="C25" s="61"/>
      <c r="D25" s="61"/>
      <c r="E25" s="61"/>
      <c r="F25" s="61"/>
      <c r="G25" s="61"/>
      <c r="H25" s="95" t="s">
        <v>46</v>
      </c>
      <c r="I25" s="104"/>
      <c r="J25" s="96">
        <v>250</v>
      </c>
      <c r="K25" s="104"/>
      <c r="L25" s="96">
        <v>250</v>
      </c>
      <c r="M25" s="105"/>
      <c r="N25" s="96">
        <v>250</v>
      </c>
      <c r="O25" s="68">
        <f t="shared" si="0"/>
        <v>750</v>
      </c>
      <c r="Q25" s="377"/>
      <c r="R25" s="380"/>
      <c r="S25" s="381"/>
      <c r="T25" s="380"/>
      <c r="U25" s="381"/>
    </row>
    <row r="26" spans="1:21" ht="12.75">
      <c r="A26" s="61" t="s">
        <v>59</v>
      </c>
      <c r="B26" s="61"/>
      <c r="C26" s="61"/>
      <c r="D26" s="61"/>
      <c r="E26" s="61"/>
      <c r="F26" s="61"/>
      <c r="G26" s="61"/>
      <c r="H26" s="95" t="s">
        <v>46</v>
      </c>
      <c r="I26" s="104"/>
      <c r="J26" s="96">
        <v>250</v>
      </c>
      <c r="K26" s="104"/>
      <c r="L26" s="96">
        <v>250</v>
      </c>
      <c r="M26" s="104"/>
      <c r="N26" s="96">
        <v>250</v>
      </c>
      <c r="O26" s="68">
        <f t="shared" si="0"/>
        <v>750</v>
      </c>
      <c r="Q26" s="377">
        <v>929.88</v>
      </c>
      <c r="R26" s="380"/>
      <c r="S26" s="381"/>
      <c r="T26" s="380"/>
      <c r="U26" s="381"/>
    </row>
    <row r="27" spans="1:21" ht="12.75">
      <c r="A27" s="61" t="s">
        <v>60</v>
      </c>
      <c r="B27" s="61"/>
      <c r="C27" s="61"/>
      <c r="D27" s="61"/>
      <c r="E27" s="61"/>
      <c r="F27" s="61"/>
      <c r="G27" s="61"/>
      <c r="H27" s="95"/>
      <c r="I27" s="104"/>
      <c r="J27" s="96">
        <v>250</v>
      </c>
      <c r="K27" s="104"/>
      <c r="L27" s="96">
        <v>250</v>
      </c>
      <c r="M27" s="105"/>
      <c r="N27" s="96">
        <v>250</v>
      </c>
      <c r="O27" s="68">
        <f t="shared" si="0"/>
        <v>750</v>
      </c>
      <c r="Q27" s="377"/>
      <c r="R27" s="380"/>
      <c r="S27" s="381"/>
      <c r="T27" s="380"/>
      <c r="U27" s="381"/>
    </row>
    <row r="28" spans="1:21" ht="13.5" thickBot="1">
      <c r="A28" s="106" t="s">
        <v>61</v>
      </c>
      <c r="B28" s="106"/>
      <c r="C28" s="106"/>
      <c r="D28" s="106"/>
      <c r="E28" s="106"/>
      <c r="F28" s="106"/>
      <c r="G28" s="106"/>
      <c r="H28" s="107" t="s">
        <v>46</v>
      </c>
      <c r="I28" s="108"/>
      <c r="J28" s="109">
        <v>250</v>
      </c>
      <c r="K28" s="108"/>
      <c r="L28" s="109">
        <v>250</v>
      </c>
      <c r="M28" s="110"/>
      <c r="N28" s="109">
        <v>250</v>
      </c>
      <c r="O28" s="80">
        <f t="shared" si="0"/>
        <v>750</v>
      </c>
      <c r="Q28" s="377"/>
      <c r="R28" s="380"/>
      <c r="S28" s="381"/>
      <c r="T28" s="380"/>
      <c r="U28" s="381"/>
    </row>
    <row r="29" spans="1:21" ht="13.5" thickBot="1">
      <c r="A29" s="81" t="s">
        <v>62</v>
      </c>
      <c r="B29" s="81"/>
      <c r="C29" s="81"/>
      <c r="D29" s="81"/>
      <c r="E29" s="81"/>
      <c r="F29" s="81"/>
      <c r="G29" s="81"/>
      <c r="H29" s="374">
        <f aca="true" t="shared" si="2" ref="H29:O29">SUM(H25:H28)</f>
        <v>0</v>
      </c>
      <c r="I29" s="83">
        <f t="shared" si="2"/>
        <v>0</v>
      </c>
      <c r="J29" s="84">
        <f t="shared" si="2"/>
        <v>1000</v>
      </c>
      <c r="K29" s="83">
        <f t="shared" si="2"/>
        <v>0</v>
      </c>
      <c r="L29" s="84">
        <f t="shared" si="2"/>
        <v>1000</v>
      </c>
      <c r="M29" s="83">
        <f t="shared" si="2"/>
        <v>0</v>
      </c>
      <c r="N29" s="84">
        <f t="shared" si="2"/>
        <v>1000</v>
      </c>
      <c r="O29" s="111">
        <f t="shared" si="2"/>
        <v>3000</v>
      </c>
      <c r="Q29" s="377"/>
      <c r="R29" s="380"/>
      <c r="S29" s="381"/>
      <c r="T29" s="380"/>
      <c r="U29" s="381"/>
    </row>
    <row r="30" spans="1:21" ht="12.75">
      <c r="A30" s="69" t="s">
        <v>63</v>
      </c>
      <c r="B30" s="69"/>
      <c r="C30" s="69"/>
      <c r="D30" s="69"/>
      <c r="E30" s="69"/>
      <c r="F30" s="69"/>
      <c r="G30" s="69"/>
      <c r="H30" s="95"/>
      <c r="I30" s="112"/>
      <c r="J30" s="113"/>
      <c r="K30" s="63"/>
      <c r="L30" s="65"/>
      <c r="M30" s="66"/>
      <c r="N30" s="67"/>
      <c r="O30" s="114"/>
      <c r="Q30" s="377"/>
      <c r="R30" s="380"/>
      <c r="S30" s="381"/>
      <c r="T30" s="380"/>
      <c r="U30" s="381"/>
    </row>
    <row r="31" spans="1:21" ht="13.5" thickBot="1">
      <c r="A31" s="115" t="s">
        <v>46</v>
      </c>
      <c r="B31" s="115"/>
      <c r="C31" s="115"/>
      <c r="D31" s="115"/>
      <c r="E31" s="115"/>
      <c r="F31" s="115"/>
      <c r="G31" s="115"/>
      <c r="H31" s="107" t="s">
        <v>46</v>
      </c>
      <c r="I31" s="116"/>
      <c r="J31" s="117"/>
      <c r="K31" s="75"/>
      <c r="L31" s="77"/>
      <c r="M31" s="78"/>
      <c r="N31" s="79"/>
      <c r="O31" s="118"/>
      <c r="Q31" s="377"/>
      <c r="R31" s="380"/>
      <c r="S31" s="381"/>
      <c r="T31" s="380"/>
      <c r="U31" s="381"/>
    </row>
    <row r="32" spans="1:21" ht="13.5" thickBot="1">
      <c r="A32" s="81" t="s">
        <v>64</v>
      </c>
      <c r="B32" s="81"/>
      <c r="C32" s="81"/>
      <c r="D32" s="81"/>
      <c r="E32" s="81"/>
      <c r="F32" s="81"/>
      <c r="G32" s="81"/>
      <c r="H32" s="374">
        <f aca="true" t="shared" si="3" ref="H32:N32">SUM(H31:H31)</f>
        <v>0</v>
      </c>
      <c r="I32" s="83">
        <f t="shared" si="3"/>
        <v>0</v>
      </c>
      <c r="J32" s="84">
        <f t="shared" si="3"/>
        <v>0</v>
      </c>
      <c r="K32" s="83">
        <f t="shared" si="3"/>
        <v>0</v>
      </c>
      <c r="L32" s="84">
        <f t="shared" si="3"/>
        <v>0</v>
      </c>
      <c r="M32" s="83">
        <f t="shared" si="3"/>
        <v>0</v>
      </c>
      <c r="N32" s="84">
        <f t="shared" si="3"/>
        <v>0</v>
      </c>
      <c r="O32" s="111"/>
      <c r="Q32" s="377"/>
      <c r="R32" s="380"/>
      <c r="S32" s="381"/>
      <c r="T32" s="380"/>
      <c r="U32" s="381"/>
    </row>
    <row r="33" spans="1:21" ht="12.75">
      <c r="A33" s="69" t="s">
        <v>65</v>
      </c>
      <c r="B33" s="69"/>
      <c r="C33" s="69"/>
      <c r="D33" s="69"/>
      <c r="E33" s="69"/>
      <c r="F33" s="69"/>
      <c r="G33" s="69"/>
      <c r="H33" s="95"/>
      <c r="I33" s="112"/>
      <c r="J33" s="113"/>
      <c r="K33" s="63"/>
      <c r="L33" s="65"/>
      <c r="M33" s="66"/>
      <c r="N33" s="67"/>
      <c r="O33" s="114"/>
      <c r="Q33" s="377"/>
      <c r="R33" s="380"/>
      <c r="S33" s="381"/>
      <c r="T33" s="380"/>
      <c r="U33" s="381"/>
    </row>
    <row r="34" spans="1:21" ht="13.5" thickBot="1">
      <c r="A34" s="115" t="s">
        <v>46</v>
      </c>
      <c r="B34" s="115"/>
      <c r="C34" s="115"/>
      <c r="D34" s="115"/>
      <c r="E34" s="115"/>
      <c r="F34" s="115"/>
      <c r="G34" s="115"/>
      <c r="H34" s="107"/>
      <c r="I34" s="116"/>
      <c r="J34" s="117"/>
      <c r="K34" s="75"/>
      <c r="L34" s="77"/>
      <c r="M34" s="78"/>
      <c r="N34" s="79"/>
      <c r="O34" s="118"/>
      <c r="Q34" s="377"/>
      <c r="R34" s="380"/>
      <c r="S34" s="381"/>
      <c r="T34" s="380"/>
      <c r="U34" s="381"/>
    </row>
    <row r="35" spans="1:21" ht="13.5" thickBot="1">
      <c r="A35" s="81" t="s">
        <v>66</v>
      </c>
      <c r="B35" s="81"/>
      <c r="C35" s="81"/>
      <c r="D35" s="81"/>
      <c r="E35" s="81"/>
      <c r="F35" s="81"/>
      <c r="G35" s="81"/>
      <c r="H35" s="373"/>
      <c r="I35" s="119"/>
      <c r="J35" s="120"/>
      <c r="K35" s="119"/>
      <c r="L35" s="121"/>
      <c r="M35" s="122"/>
      <c r="N35" s="123"/>
      <c r="O35" s="111"/>
      <c r="Q35" s="377"/>
      <c r="R35" s="380"/>
      <c r="S35" s="381"/>
      <c r="T35" s="380"/>
      <c r="U35" s="381"/>
    </row>
    <row r="36" spans="1:21" ht="12.75">
      <c r="A36" s="58" t="s">
        <v>67</v>
      </c>
      <c r="B36" s="58"/>
      <c r="C36" s="58"/>
      <c r="D36" s="58"/>
      <c r="E36" s="58"/>
      <c r="F36" s="58"/>
      <c r="G36" s="58"/>
      <c r="H36" s="58">
        <f>H11+H23+H29+H32+H35</f>
        <v>400625</v>
      </c>
      <c r="I36" s="63"/>
      <c r="J36" s="64"/>
      <c r="K36" s="63"/>
      <c r="L36" s="65"/>
      <c r="M36" s="66"/>
      <c r="N36" s="67"/>
      <c r="O36" s="114"/>
      <c r="Q36" s="377"/>
      <c r="R36" s="380"/>
      <c r="S36" s="381"/>
      <c r="T36" s="380"/>
      <c r="U36" s="381"/>
    </row>
    <row r="37" spans="1:21" ht="13.5" thickBot="1">
      <c r="A37" s="124" t="s">
        <v>68</v>
      </c>
      <c r="B37" s="124"/>
      <c r="C37" s="124"/>
      <c r="D37" s="124"/>
      <c r="E37" s="124"/>
      <c r="F37" s="124"/>
      <c r="G37" s="124"/>
      <c r="H37" s="124"/>
      <c r="I37" s="125">
        <f aca="true" t="shared" si="4" ref="I37:O37">I11+I23+I29+I32+I35</f>
        <v>8650</v>
      </c>
      <c r="J37" s="126">
        <f t="shared" si="4"/>
        <v>35100</v>
      </c>
      <c r="K37" s="125">
        <f t="shared" si="4"/>
        <v>3150</v>
      </c>
      <c r="L37" s="126">
        <f t="shared" si="4"/>
        <v>21900</v>
      </c>
      <c r="M37" s="125">
        <f t="shared" si="4"/>
        <v>3150</v>
      </c>
      <c r="N37" s="126">
        <f t="shared" si="4"/>
        <v>11100</v>
      </c>
      <c r="O37" s="378">
        <f t="shared" si="4"/>
        <v>83050</v>
      </c>
      <c r="P37" s="383">
        <f>SUM(P4:P36)</f>
        <v>6984</v>
      </c>
      <c r="Q37" s="384">
        <f>SUM(Q4:Q36)</f>
        <v>11049.88</v>
      </c>
      <c r="R37" s="383">
        <f>SUM(R4:R36)</f>
        <v>0</v>
      </c>
      <c r="S37" s="384">
        <f>SUM(S4:S36)</f>
        <v>0</v>
      </c>
      <c r="T37" s="385"/>
      <c r="U37" s="386"/>
    </row>
    <row r="38" spans="1:14" ht="13.5" thickTop="1">
      <c r="A38" s="9"/>
      <c r="B38" s="9"/>
      <c r="C38" s="9"/>
      <c r="D38" s="9"/>
      <c r="E38" s="9"/>
      <c r="F38" s="9"/>
      <c r="G38" s="9"/>
      <c r="I38" s="129" t="s">
        <v>69</v>
      </c>
      <c r="J38" s="130">
        <f>SUM(I37:J37)</f>
        <v>43750</v>
      </c>
      <c r="K38" s="129" t="s">
        <v>70</v>
      </c>
      <c r="L38" s="130">
        <f>SUM(K37:L37)</f>
        <v>25050</v>
      </c>
      <c r="M38" s="129" t="s">
        <v>71</v>
      </c>
      <c r="N38" s="130">
        <f>SUM(M37:N37)</f>
        <v>14250</v>
      </c>
    </row>
    <row r="39" s="131" customFormat="1" ht="11.25">
      <c r="A39" s="131" t="s">
        <v>72</v>
      </c>
    </row>
    <row r="40" spans="9:12" ht="12.75">
      <c r="I40" s="389" t="s">
        <v>397</v>
      </c>
      <c r="J40" s="130">
        <v>6984</v>
      </c>
      <c r="K40" s="389" t="s">
        <v>397</v>
      </c>
      <c r="L40" s="130"/>
    </row>
    <row r="41" spans="1:12" ht="12.75">
      <c r="A41" s="9" t="s">
        <v>73</v>
      </c>
      <c r="B41" s="9"/>
      <c r="C41" s="9"/>
      <c r="D41" s="9"/>
      <c r="E41" s="9"/>
      <c r="F41" s="9"/>
      <c r="G41" s="9"/>
      <c r="I41" s="389" t="s">
        <v>398</v>
      </c>
      <c r="J41" s="130">
        <v>11051</v>
      </c>
      <c r="K41" s="389" t="s">
        <v>398</v>
      </c>
      <c r="L41" s="130"/>
    </row>
    <row r="42" spans="1:12" s="20" customFormat="1" ht="12.75">
      <c r="A42" s="20" t="s">
        <v>74</v>
      </c>
      <c r="H42" s="133"/>
      <c r="J42" s="390">
        <f>SUM(J40:J41)</f>
        <v>18035</v>
      </c>
      <c r="L42" s="390"/>
    </row>
    <row r="43" spans="1:12" s="20" customFormat="1" ht="12.75">
      <c r="A43" s="20" t="s">
        <v>75</v>
      </c>
      <c r="H43" s="133"/>
      <c r="J43" s="390">
        <f>J42-J38</f>
        <v>-25715</v>
      </c>
      <c r="L43" s="390">
        <f>L42-L38</f>
        <v>-25050</v>
      </c>
    </row>
    <row r="44" spans="1:12" s="20" customFormat="1" ht="12.75">
      <c r="A44" s="20" t="s">
        <v>76</v>
      </c>
      <c r="H44" s="133"/>
      <c r="K44" s="134"/>
      <c r="L44" s="134"/>
    </row>
  </sheetData>
  <sheetProtection/>
  <mergeCells count="9">
    <mergeCell ref="I1:O1"/>
    <mergeCell ref="P1:U1"/>
    <mergeCell ref="P2:Q2"/>
    <mergeCell ref="R2:S2"/>
    <mergeCell ref="T2:U2"/>
    <mergeCell ref="I2:J2"/>
    <mergeCell ref="K2:L2"/>
    <mergeCell ref="M2:N2"/>
    <mergeCell ref="O2:O3"/>
  </mergeCells>
  <printOptions gridLines="1"/>
  <pageMargins left="0.5" right="0.5" top="1.03" bottom="0.5" header="0.5" footer="0.5"/>
  <pageSetup fitToHeight="1" fitToWidth="1" horizontalDpi="300" verticalDpi="300" orientation="portrait" scale="34" r:id="rId1"/>
  <headerFooter alignWithMargins="0">
    <oddHeader>&amp;L
&amp;C&amp;"Arial,Bold"&amp;14Annual Lead States Team Budget
&amp;12Focus Technology:  Automated Machine Guidance</oddHead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"/>
  <sheetViews>
    <sheetView zoomScale="75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" sqref="E12"/>
    </sheetView>
  </sheetViews>
  <sheetFormatPr defaultColWidth="9.140625" defaultRowHeight="12.75"/>
  <cols>
    <col min="2" max="2" width="10.00390625" style="0" bestFit="1" customWidth="1"/>
    <col min="3" max="4" width="10.421875" style="0" bestFit="1" customWidth="1"/>
    <col min="5" max="5" width="10.7109375" style="0" bestFit="1" customWidth="1"/>
  </cols>
  <sheetData>
    <row r="1" ht="13.5" customHeight="1"/>
    <row r="2" ht="14.25" customHeight="1"/>
    <row r="3" spans="2:5" s="20" customFormat="1" ht="54" customHeight="1">
      <c r="B3" s="20" t="s">
        <v>23</v>
      </c>
      <c r="C3" s="20" t="s">
        <v>24</v>
      </c>
      <c r="D3" s="20" t="s">
        <v>415</v>
      </c>
      <c r="E3" s="20" t="s">
        <v>278</v>
      </c>
    </row>
    <row r="4" spans="1:5" ht="12.75">
      <c r="A4" t="s">
        <v>417</v>
      </c>
      <c r="B4" s="49">
        <v>27500</v>
      </c>
      <c r="C4" s="49">
        <v>28500</v>
      </c>
      <c r="D4" s="49">
        <v>19000</v>
      </c>
      <c r="E4" s="395">
        <f>SUM(B4:D4)</f>
        <v>75000</v>
      </c>
    </row>
    <row r="5" spans="1:5" ht="12.75">
      <c r="A5" t="s">
        <v>418</v>
      </c>
      <c r="B5" s="49">
        <v>2768.29</v>
      </c>
      <c r="C5" s="49">
        <v>2577</v>
      </c>
      <c r="D5" s="49"/>
      <c r="E5" s="395">
        <f>SUM(B5:D5)</f>
        <v>5345.29</v>
      </c>
    </row>
    <row r="11" ht="14.25" customHeight="1"/>
    <row r="21" ht="13.5" customHeight="1"/>
    <row r="39" s="131" customFormat="1" ht="11.25"/>
    <row r="42" s="20" customFormat="1" ht="12.75"/>
    <row r="43" s="20" customFormat="1" ht="12.75"/>
    <row r="44" s="20" customFormat="1" ht="12.75"/>
  </sheetData>
  <sheetProtection/>
  <printOptions gridLines="1"/>
  <pageMargins left="0.5" right="0.5" top="1.03" bottom="0.5" header="0.5" footer="0.5"/>
  <pageSetup fitToHeight="1" fitToWidth="1" horizontalDpi="300" verticalDpi="300" orientation="portrait" r:id="rId1"/>
  <headerFooter alignWithMargins="0">
    <oddHeader>&amp;L
&amp;C&amp;"Arial,Bold"&amp;14Annual Lead States Team Budget
&amp;12Focus Technology:  Automated Machine Guidance</oddHead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"/>
  <sheetViews>
    <sheetView zoomScale="75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9.140625" defaultRowHeight="12.75"/>
  <cols>
    <col min="2" max="2" width="10.421875" style="0" bestFit="1" customWidth="1"/>
    <col min="3" max="3" width="9.421875" style="0" bestFit="1" customWidth="1"/>
    <col min="4" max="4" width="13.28125" style="0" customWidth="1"/>
    <col min="5" max="5" width="10.7109375" style="0" bestFit="1" customWidth="1"/>
  </cols>
  <sheetData>
    <row r="1" ht="13.5" customHeight="1"/>
    <row r="2" ht="14.25" customHeight="1"/>
    <row r="3" spans="2:5" s="20" customFormat="1" ht="54" customHeight="1">
      <c r="B3" s="20" t="s">
        <v>23</v>
      </c>
      <c r="C3" s="20" t="s">
        <v>24</v>
      </c>
      <c r="D3" s="20" t="s">
        <v>415</v>
      </c>
      <c r="E3" s="20" t="s">
        <v>278</v>
      </c>
    </row>
    <row r="4" spans="1:5" ht="12.75">
      <c r="A4" t="s">
        <v>417</v>
      </c>
      <c r="B4" s="49">
        <v>60900</v>
      </c>
      <c r="C4" s="49">
        <v>5400</v>
      </c>
      <c r="D4" s="49">
        <v>23350</v>
      </c>
      <c r="E4" s="395">
        <f>SUM(B4:D4)</f>
        <v>89650</v>
      </c>
    </row>
    <row r="5" spans="1:5" ht="12.75">
      <c r="A5" t="s">
        <v>418</v>
      </c>
      <c r="B5" s="49">
        <v>43425.44</v>
      </c>
      <c r="C5" s="49">
        <v>779</v>
      </c>
      <c r="D5" s="49"/>
      <c r="E5" s="395">
        <f>SUM(B5:D5)</f>
        <v>44204.44</v>
      </c>
    </row>
    <row r="11" ht="14.25" customHeight="1"/>
    <row r="21" ht="13.5" customHeight="1"/>
    <row r="39" s="131" customFormat="1" ht="11.25"/>
    <row r="42" s="20" customFormat="1" ht="12.75"/>
    <row r="43" s="20" customFormat="1" ht="12.75"/>
    <row r="44" s="20" customFormat="1" ht="12.75"/>
  </sheetData>
  <sheetProtection/>
  <printOptions gridLines="1"/>
  <pageMargins left="0.5" right="0.5" top="1.03" bottom="0.5" header="0.5" footer="0.5"/>
  <pageSetup fitToHeight="1" fitToWidth="1" horizontalDpi="300" verticalDpi="300" orientation="portrait" r:id="rId1"/>
  <headerFooter alignWithMargins="0">
    <oddHeader>&amp;L
&amp;C&amp;"Arial,Bold"&amp;14Annual Lead States Team Budget
&amp;12Focus Technology:  Automated Machine Guidance</oddHead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"/>
  <sheetViews>
    <sheetView zoomScale="75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9.140625" defaultRowHeight="12.75"/>
  <cols>
    <col min="2" max="2" width="10.140625" style="0" customWidth="1"/>
    <col min="3" max="3" width="12.57421875" style="0" customWidth="1"/>
  </cols>
  <sheetData>
    <row r="1" ht="13.5" customHeight="1"/>
    <row r="2" ht="14.25" customHeight="1"/>
    <row r="3" spans="2:5" s="20" customFormat="1" ht="54" customHeight="1">
      <c r="B3" s="20" t="s">
        <v>24</v>
      </c>
      <c r="C3" s="20" t="s">
        <v>415</v>
      </c>
      <c r="D3" s="20" t="s">
        <v>416</v>
      </c>
      <c r="E3" s="20" t="s">
        <v>278</v>
      </c>
    </row>
    <row r="4" spans="1:5" ht="12.75">
      <c r="A4" t="s">
        <v>417</v>
      </c>
      <c r="C4">
        <v>21200</v>
      </c>
      <c r="D4">
        <v>16900</v>
      </c>
      <c r="E4">
        <f>SUM(C4:D4)</f>
        <v>38100</v>
      </c>
    </row>
    <row r="5" spans="1:5" ht="12.75">
      <c r="A5" t="s">
        <v>418</v>
      </c>
      <c r="B5" s="49">
        <v>-8388</v>
      </c>
      <c r="E5">
        <f>SUM(B5:D5)</f>
        <v>-8388</v>
      </c>
    </row>
    <row r="11" ht="14.25" customHeight="1"/>
    <row r="21" ht="13.5" customHeight="1"/>
    <row r="39" s="131" customFormat="1" ht="11.25"/>
    <row r="42" s="20" customFormat="1" ht="12.75"/>
    <row r="43" s="20" customFormat="1" ht="12.75"/>
    <row r="44" s="20" customFormat="1" ht="12.75"/>
  </sheetData>
  <sheetProtection/>
  <printOptions gridLines="1"/>
  <pageMargins left="0.5" right="0.5" top="1.03" bottom="0.5" header="0.5" footer="0.5"/>
  <pageSetup fitToHeight="1" fitToWidth="1" horizontalDpi="300" verticalDpi="300" orientation="portrait" r:id="rId1"/>
  <headerFooter alignWithMargins="0">
    <oddHeader>&amp;L
&amp;C&amp;"Arial,Bold"&amp;14Annual Lead States Team Budget
&amp;12Focus Technology:  Automated Machine Guidance</oddHeader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"/>
  <sheetViews>
    <sheetView zoomScale="75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9.140625" defaultRowHeight="12.75"/>
  <cols>
    <col min="2" max="2" width="9.421875" style="0" customWidth="1"/>
    <col min="3" max="4" width="10.421875" style="0" bestFit="1" customWidth="1"/>
    <col min="5" max="5" width="10.57421875" style="0" bestFit="1" customWidth="1"/>
  </cols>
  <sheetData>
    <row r="1" ht="13.5" customHeight="1"/>
    <row r="2" ht="14.25" customHeight="1"/>
    <row r="3" spans="2:5" s="20" customFormat="1" ht="54" customHeight="1">
      <c r="B3" s="20" t="s">
        <v>24</v>
      </c>
      <c r="C3" s="20" t="s">
        <v>415</v>
      </c>
      <c r="D3" s="20" t="s">
        <v>416</v>
      </c>
      <c r="E3" s="20" t="s">
        <v>278</v>
      </c>
    </row>
    <row r="4" spans="1:5" ht="12.75">
      <c r="A4" t="s">
        <v>417</v>
      </c>
      <c r="B4" s="49">
        <v>9450</v>
      </c>
      <c r="C4" s="49">
        <v>14850</v>
      </c>
      <c r="D4" s="49">
        <v>17550</v>
      </c>
      <c r="E4" s="49">
        <f>SUM(B4:D4)</f>
        <v>41850</v>
      </c>
    </row>
    <row r="5" spans="1:5" ht="12.75">
      <c r="A5" t="s">
        <v>418</v>
      </c>
      <c r="B5" s="49">
        <v>3064</v>
      </c>
      <c r="C5" s="49"/>
      <c r="D5" s="49"/>
      <c r="E5" s="49">
        <f>SUM(B5:D5)</f>
        <v>3064</v>
      </c>
    </row>
    <row r="11" ht="14.25" customHeight="1"/>
    <row r="21" ht="13.5" customHeight="1"/>
    <row r="39" s="131" customFormat="1" ht="11.25"/>
    <row r="42" s="20" customFormat="1" ht="12.75"/>
    <row r="43" s="20" customFormat="1" ht="12.75"/>
    <row r="44" s="20" customFormat="1" ht="12.75"/>
  </sheetData>
  <sheetProtection/>
  <printOptions gridLines="1"/>
  <pageMargins left="0.5" right="0.5" top="1.03" bottom="0.5" header="0.5" footer="0.5"/>
  <pageSetup fitToHeight="1" fitToWidth="1" horizontalDpi="300" verticalDpi="300" orientation="portrait" r:id="rId1"/>
  <headerFooter alignWithMargins="0">
    <oddHeader>&amp;L
&amp;C&amp;"Arial,Bold"&amp;14Annual Lead States Team Budget
&amp;12Focus Technology:  Automated Machine Guidance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AASHTO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TIG Budget Update - May 2011</dc:title>
  <dc:subject/>
  <dc:creator>Jeremy</dc:creator>
  <cp:keywords/>
  <dc:description/>
  <cp:lastModifiedBy>Platte, Keith</cp:lastModifiedBy>
  <cp:lastPrinted>2010-05-07T12:27:23Z</cp:lastPrinted>
  <dcterms:created xsi:type="dcterms:W3CDTF">2005-01-06T18:16:06Z</dcterms:created>
  <dcterms:modified xsi:type="dcterms:W3CDTF">2011-04-26T17:56:48Z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Keywor">
    <vt:lpwstr/>
  </property>
  <property fmtid="{D5CDD505-2E9C-101B-9397-08002B2CF9AE}" pid="4" name="DocumentNot">
    <vt:lpwstr/>
  </property>
  <property fmtid="{D5CDD505-2E9C-101B-9397-08002B2CF9AE}" pid="5" name="Committ">
    <vt:lpwstr/>
  </property>
  <property fmtid="{D5CDD505-2E9C-101B-9397-08002B2CF9AE}" pid="6" name="ContentTy">
    <vt:lpwstr>Document</vt:lpwstr>
  </property>
  <property fmtid="{D5CDD505-2E9C-101B-9397-08002B2CF9AE}" pid="7" name="Abstra">
    <vt:lpwstr/>
  </property>
  <property fmtid="{D5CDD505-2E9C-101B-9397-08002B2CF9AE}" pid="8" name="DocumentCatego">
    <vt:lpwstr/>
  </property>
</Properties>
</file>