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CH SERV PGMS-TSPs\AII\Financials\"/>
    </mc:Choice>
  </mc:AlternateContent>
  <bookViews>
    <workbookView xWindow="0" yWindow="0" windowWidth="20115" windowHeight="8625"/>
  </bookViews>
  <sheets>
    <sheet name="FY Informaton" sheetId="1" r:id="rId1"/>
    <sheet name="Project Inform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23" i="2" l="1"/>
  <c r="F4" i="2"/>
  <c r="F5" i="2"/>
  <c r="F6" i="2"/>
  <c r="F7" i="2"/>
  <c r="F8" i="2"/>
  <c r="F9" i="2"/>
  <c r="F10" i="2"/>
  <c r="F11" i="2"/>
  <c r="F12" i="2"/>
  <c r="F13" i="2"/>
  <c r="F14" i="2"/>
  <c r="F15" i="2"/>
  <c r="F3" i="2"/>
  <c r="AK4" i="2"/>
  <c r="AK5" i="2"/>
  <c r="AK6" i="2"/>
  <c r="AK7" i="2"/>
  <c r="AK8" i="2"/>
  <c r="AK9" i="2"/>
  <c r="AK10" i="2"/>
  <c r="AK11" i="2"/>
  <c r="AK12" i="2"/>
  <c r="AK13" i="2"/>
  <c r="AK14" i="2"/>
  <c r="AK15" i="2"/>
  <c r="AK3" i="2"/>
  <c r="X13" i="2" l="1"/>
  <c r="X12" i="2"/>
  <c r="N8" i="1"/>
  <c r="O8" i="1"/>
  <c r="R11" i="1"/>
  <c r="Q11" i="1"/>
  <c r="P11" i="1"/>
  <c r="O11" i="1"/>
  <c r="L8" i="1" l="1"/>
  <c r="L15" i="1" l="1"/>
  <c r="M15" i="1"/>
  <c r="O10" i="1"/>
  <c r="P10" i="1" s="1"/>
  <c r="Q10" i="1" s="1"/>
  <c r="R10" i="1" s="1"/>
  <c r="N15" i="1" l="1"/>
  <c r="O9" i="1"/>
  <c r="K12" i="2"/>
  <c r="P9" i="1" l="1"/>
  <c r="O15" i="1"/>
  <c r="K3" i="2"/>
  <c r="E13" i="2"/>
  <c r="K9" i="2"/>
  <c r="K10" i="2"/>
  <c r="K11" i="2"/>
  <c r="K13" i="2"/>
  <c r="K14" i="2"/>
  <c r="K15" i="2"/>
  <c r="X10" i="2"/>
  <c r="X11" i="2"/>
  <c r="X14" i="2"/>
  <c r="X15" i="2"/>
  <c r="Q9" i="1" l="1"/>
  <c r="P15" i="1"/>
  <c r="R9" i="1" l="1"/>
  <c r="R15" i="1" s="1"/>
  <c r="Q15" i="1"/>
  <c r="K15" i="1"/>
  <c r="X4" i="2" l="1"/>
  <c r="X5" i="2"/>
  <c r="X6" i="2"/>
  <c r="X7" i="2"/>
  <c r="X8" i="2"/>
  <c r="X9" i="2"/>
  <c r="E14" i="2"/>
  <c r="E15" i="2"/>
  <c r="K4" i="2"/>
  <c r="K5" i="2"/>
  <c r="E5" i="2" s="1"/>
  <c r="K6" i="2"/>
  <c r="K7" i="2"/>
  <c r="K8" i="2"/>
  <c r="E10" i="2"/>
  <c r="F15" i="1"/>
  <c r="G15" i="1"/>
  <c r="H15" i="1"/>
  <c r="I15" i="1"/>
  <c r="J15" i="1"/>
  <c r="E15" i="1"/>
  <c r="D15" i="1"/>
  <c r="E3" i="2"/>
  <c r="X3" i="2"/>
  <c r="E6" i="2" l="1"/>
  <c r="E7" i="2"/>
  <c r="E12" i="2"/>
  <c r="E9" i="2"/>
  <c r="E8" i="2"/>
  <c r="E4" i="2"/>
  <c r="D4" i="1" l="1"/>
</calcChain>
</file>

<file path=xl/comments1.xml><?xml version="1.0" encoding="utf-8"?>
<comments xmlns="http://schemas.openxmlformats.org/spreadsheetml/2006/main">
  <authors>
    <author>Platte, Keith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Platte, Keith:</t>
        </r>
        <r>
          <rPr>
            <sz val="9"/>
            <color indexed="81"/>
            <rFont val="Tahoma"/>
            <family val="2"/>
          </rPr>
          <t xml:space="preserve">
Acc Number: 5410 to 5453)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Platte, Keith:</t>
        </r>
        <r>
          <rPr>
            <sz val="9"/>
            <color indexed="81"/>
            <rFont val="Tahoma"/>
            <family val="2"/>
          </rPr>
          <t xml:space="preserve">
Acct Number: 5110, 5390, 9920)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Platte, Keith:</t>
        </r>
        <r>
          <rPr>
            <sz val="9"/>
            <color indexed="81"/>
            <rFont val="Tahoma"/>
            <family val="2"/>
          </rPr>
          <t xml:space="preserve">
Acct: 7510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Platte, Keith:</t>
        </r>
        <r>
          <rPr>
            <sz val="9"/>
            <color indexed="81"/>
            <rFont val="Tahoma"/>
            <family val="2"/>
          </rPr>
          <t xml:space="preserve">
Acct: 5610-5885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Platte, Keith:</t>
        </r>
        <r>
          <rPr>
            <sz val="9"/>
            <color indexed="81"/>
            <rFont val="Tahoma"/>
            <family val="2"/>
          </rPr>
          <t xml:space="preserve">
9030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Platte, Keith:</t>
        </r>
        <r>
          <rPr>
            <sz val="9"/>
            <color indexed="81"/>
            <rFont val="Tahoma"/>
            <family val="2"/>
          </rPr>
          <t xml:space="preserve">
Acct: 8100-8950
</t>
        </r>
      </text>
    </comment>
  </commentList>
</comments>
</file>

<file path=xl/sharedStrings.xml><?xml version="1.0" encoding="utf-8"?>
<sst xmlns="http://schemas.openxmlformats.org/spreadsheetml/2006/main" count="104" uniqueCount="95">
  <si>
    <t>Program</t>
  </si>
  <si>
    <t>FY09 Actual</t>
  </si>
  <si>
    <t>FY10 Actual</t>
  </si>
  <si>
    <t>FY11 Actual</t>
  </si>
  <si>
    <t>FY12 Actual</t>
  </si>
  <si>
    <t>FY13 Actual</t>
  </si>
  <si>
    <t>FY14 Actual</t>
  </si>
  <si>
    <t>Travel Expenses</t>
  </si>
  <si>
    <t>Salary/Fringe/OH</t>
  </si>
  <si>
    <t>Professional Services</t>
  </si>
  <si>
    <t>Office Supplies</t>
  </si>
  <si>
    <t>Other</t>
  </si>
  <si>
    <t>Meeting Expenses</t>
  </si>
  <si>
    <t>Projects</t>
  </si>
  <si>
    <t>Uplan</t>
  </si>
  <si>
    <t>Sequential Barricade Warning Light System</t>
  </si>
  <si>
    <t>Embeddded Data Collector</t>
  </si>
  <si>
    <t>Watershed Resources Registry</t>
  </si>
  <si>
    <t>Intelligent Roadway Information System</t>
  </si>
  <si>
    <t>FY13</t>
  </si>
  <si>
    <t>FY12</t>
  </si>
  <si>
    <t>FY11</t>
  </si>
  <si>
    <t>FY14</t>
  </si>
  <si>
    <t>FY15-1</t>
  </si>
  <si>
    <t>FY15-2</t>
  </si>
  <si>
    <t>FY15-3</t>
  </si>
  <si>
    <t>FY15-4</t>
  </si>
  <si>
    <t>FY15-5</t>
  </si>
  <si>
    <t>FY15-6</t>
  </si>
  <si>
    <t>FY15-7</t>
  </si>
  <si>
    <t>FY15-8</t>
  </si>
  <si>
    <t>FY15-9</t>
  </si>
  <si>
    <t>FY15-10</t>
  </si>
  <si>
    <t>FY15-11</t>
  </si>
  <si>
    <t>FY15-12</t>
  </si>
  <si>
    <t>FY16-1</t>
  </si>
  <si>
    <t>FY15-T</t>
  </si>
  <si>
    <t>FY16-2</t>
  </si>
  <si>
    <t>FY16-3</t>
  </si>
  <si>
    <t>FY16-4</t>
  </si>
  <si>
    <t>FY16-5</t>
  </si>
  <si>
    <t>FY16-6</t>
  </si>
  <si>
    <t>FY16-7</t>
  </si>
  <si>
    <t>FY16-8</t>
  </si>
  <si>
    <t>FY16-9</t>
  </si>
  <si>
    <t>FY16-10</t>
  </si>
  <si>
    <t>FY16-11</t>
  </si>
  <si>
    <t>FY16-12</t>
  </si>
  <si>
    <t>FY16-T</t>
  </si>
  <si>
    <t>Budgeted</t>
  </si>
  <si>
    <t>Total Spent</t>
  </si>
  <si>
    <t>Remaining Budget</t>
  </si>
  <si>
    <t>New Project</t>
  </si>
  <si>
    <t>Start (FY)</t>
  </si>
  <si>
    <t>Program:</t>
  </si>
  <si>
    <t>6515 AII</t>
  </si>
  <si>
    <t>Obligated Funds:</t>
  </si>
  <si>
    <t>Account Info</t>
  </si>
  <si>
    <t>Net Revenue</t>
  </si>
  <si>
    <t>Roll Over Funds:</t>
  </si>
  <si>
    <t>Carbon Fiber Reinforced Polymer Strands (T003)</t>
  </si>
  <si>
    <t>Sandwich Plate System Bridge Decks (T006)</t>
  </si>
  <si>
    <t>eContsruction (T001)</t>
  </si>
  <si>
    <t>.1623.35</t>
  </si>
  <si>
    <t>FY15 Actual</t>
  </si>
  <si>
    <t>FY18</t>
  </si>
  <si>
    <t>FY19</t>
  </si>
  <si>
    <t>FY20</t>
  </si>
  <si>
    <t>FY21</t>
  </si>
  <si>
    <t>FY22</t>
  </si>
  <si>
    <t>State Contribution</t>
  </si>
  <si>
    <t>FHWA Funds</t>
  </si>
  <si>
    <t>ASK for Increase</t>
  </si>
  <si>
    <t>Active</t>
  </si>
  <si>
    <t>Plans on Demand (T002)</t>
  </si>
  <si>
    <t>FY16 YTD (6/30/16)</t>
  </si>
  <si>
    <t>Projected FY17 Roll Over Funds:</t>
  </si>
  <si>
    <t>Budgeted FY17</t>
  </si>
  <si>
    <t>Closing</t>
  </si>
  <si>
    <t>Automated Traffic Signal Peformance (TATS)</t>
  </si>
  <si>
    <t>Closed</t>
  </si>
  <si>
    <t>FY17</t>
  </si>
  <si>
    <t>FY17-1</t>
  </si>
  <si>
    <t>FY17-2</t>
  </si>
  <si>
    <t>FY17-3</t>
  </si>
  <si>
    <t>FY17-4</t>
  </si>
  <si>
    <t>FY17-5</t>
  </si>
  <si>
    <t>FY17-6</t>
  </si>
  <si>
    <t>FY17-7</t>
  </si>
  <si>
    <t>FY17-8</t>
  </si>
  <si>
    <t>FY17-9</t>
  </si>
  <si>
    <t>FY17-10</t>
  </si>
  <si>
    <t>FY17-11</t>
  </si>
  <si>
    <t>FY17-12</t>
  </si>
  <si>
    <t>FTD FY17 (10/29/16)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</si>
</sst>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/>
    <xf numFmtId="0" fontId="3" fillId="0" borderId="0" xfId="2" applyFont="1" applyFill="1"/>
    <xf numFmtId="8" fontId="3" fillId="0" borderId="0" xfId="2" applyNumberFormat="1" applyFont="1" applyFill="1"/>
    <xf numFmtId="8" fontId="3" fillId="0" borderId="0" xfId="2" applyNumberFormat="1" applyFont="1" applyFill="1"/>
    <xf numFmtId="0" fontId="2" fillId="0" borderId="0" xfId="2"/>
    <xf numFmtId="164" fontId="3" fillId="0" borderId="0" xfId="2" applyNumberFormat="1" applyFont="1" applyFill="1"/>
    <xf numFmtId="8" fontId="3" fillId="0" borderId="0" xfId="2" applyNumberFormat="1" applyFont="1" applyFill="1"/>
    <xf numFmtId="0" fontId="5" fillId="0" borderId="0" xfId="0" applyFont="1" applyFill="1"/>
    <xf numFmtId="0" fontId="5" fillId="3" borderId="3" xfId="0" applyFont="1" applyFill="1" applyBorder="1"/>
    <xf numFmtId="8" fontId="4" fillId="3" borderId="3" xfId="2" applyNumberFormat="1" applyFont="1" applyFill="1" applyBorder="1"/>
    <xf numFmtId="0" fontId="0" fillId="2" borderId="3" xfId="0" applyFill="1" applyBorder="1"/>
    <xf numFmtId="8" fontId="0" fillId="0" borderId="0" xfId="0" applyNumberFormat="1"/>
    <xf numFmtId="0" fontId="6" fillId="0" borderId="0" xfId="0" applyFont="1"/>
    <xf numFmtId="6" fontId="7" fillId="0" borderId="0" xfId="0" applyNumberFormat="1" applyFont="1"/>
    <xf numFmtId="0" fontId="8" fillId="0" borderId="3" xfId="0" applyFont="1" applyBorder="1"/>
    <xf numFmtId="0" fontId="7" fillId="0" borderId="3" xfId="0" applyFont="1" applyBorder="1"/>
    <xf numFmtId="6" fontId="7" fillId="0" borderId="3" xfId="0" applyNumberFormat="1" applyFont="1" applyBorder="1"/>
    <xf numFmtId="6" fontId="8" fillId="0" borderId="0" xfId="1" applyNumberFormat="1" applyFont="1" applyAlignment="1">
      <alignment horizontal="right"/>
    </xf>
    <xf numFmtId="0" fontId="6" fillId="0" borderId="0" xfId="0" applyFont="1" applyBorder="1"/>
    <xf numFmtId="0" fontId="7" fillId="0" borderId="1" xfId="0" applyFont="1" applyBorder="1"/>
    <xf numFmtId="6" fontId="7" fillId="0" borderId="1" xfId="0" applyNumberFormat="1" applyFont="1" applyBorder="1"/>
    <xf numFmtId="0" fontId="7" fillId="0" borderId="2" xfId="0" applyFont="1" applyBorder="1"/>
    <xf numFmtId="0" fontId="8" fillId="0" borderId="2" xfId="0" applyFont="1" applyBorder="1"/>
    <xf numFmtId="6" fontId="8" fillId="0" borderId="2" xfId="0" applyNumberFormat="1" applyFont="1" applyBorder="1"/>
    <xf numFmtId="6" fontId="8" fillId="0" borderId="3" xfId="1" applyNumberFormat="1" applyFont="1" applyBorder="1" applyAlignment="1">
      <alignment horizontal="center"/>
    </xf>
    <xf numFmtId="6" fontId="8" fillId="0" borderId="3" xfId="1" applyNumberFormat="1" applyFont="1" applyBorder="1" applyAlignment="1">
      <alignment horizontal="center" wrapText="1"/>
    </xf>
    <xf numFmtId="0" fontId="5" fillId="2" borderId="3" xfId="0" applyFont="1" applyFill="1" applyBorder="1"/>
    <xf numFmtId="17" fontId="0" fillId="0" borderId="0" xfId="0" applyNumberFormat="1"/>
    <xf numFmtId="6" fontId="8" fillId="4" borderId="3" xfId="1" applyNumberFormat="1" applyFont="1" applyFill="1" applyBorder="1" applyAlignment="1">
      <alignment horizontal="center" wrapText="1"/>
    </xf>
    <xf numFmtId="6" fontId="7" fillId="4" borderId="3" xfId="0" applyNumberFormat="1" applyFont="1" applyFill="1" applyBorder="1"/>
    <xf numFmtId="6" fontId="8" fillId="4" borderId="2" xfId="0" applyNumberFormat="1" applyFont="1" applyFill="1" applyBorder="1"/>
    <xf numFmtId="0" fontId="3" fillId="5" borderId="0" xfId="2" applyFont="1" applyFill="1" applyAlignment="1">
      <alignment horizontal="left"/>
    </xf>
    <xf numFmtId="0" fontId="3" fillId="5" borderId="0" xfId="2" applyFont="1" applyFill="1"/>
    <xf numFmtId="0" fontId="5" fillId="6" borderId="3" xfId="0" applyFont="1" applyFill="1" applyBorder="1"/>
  </cellXfs>
  <cellStyles count="6">
    <cellStyle name="Currency" xfId="1" builtinId="4"/>
    <cellStyle name="Currency 2" xfId="5"/>
    <cellStyle name="Currency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8" sqref="N8"/>
    </sheetView>
  </sheetViews>
  <sheetFormatPr defaultRowHeight="15.75" x14ac:dyDescent="0.25"/>
  <cols>
    <col min="1" max="1" width="9.140625" style="13"/>
    <col min="2" max="2" width="9.28515625" style="13" bestFit="1" customWidth="1"/>
    <col min="3" max="3" width="20.85546875" style="13" customWidth="1"/>
    <col min="4" max="10" width="12.7109375" style="13" customWidth="1"/>
    <col min="11" max="12" width="11.85546875" style="13" customWidth="1"/>
    <col min="13" max="13" width="12.7109375" style="13" bestFit="1" customWidth="1"/>
    <col min="14" max="18" width="11" style="13" bestFit="1" customWidth="1"/>
    <col min="19" max="16384" width="9.140625" style="13"/>
  </cols>
  <sheetData>
    <row r="1" spans="1:18" x14ac:dyDescent="0.25">
      <c r="A1" s="13" t="s">
        <v>54</v>
      </c>
      <c r="B1" s="13" t="s">
        <v>55</v>
      </c>
    </row>
    <row r="2" spans="1:18" x14ac:dyDescent="0.25">
      <c r="C2" s="18" t="s">
        <v>59</v>
      </c>
      <c r="D2" s="14">
        <v>264502</v>
      </c>
    </row>
    <row r="3" spans="1:18" x14ac:dyDescent="0.25">
      <c r="C3" s="18" t="s">
        <v>76</v>
      </c>
      <c r="D3" s="14">
        <f>D2+K15</f>
        <v>385416.44</v>
      </c>
    </row>
    <row r="4" spans="1:18" x14ac:dyDescent="0.25">
      <c r="C4" s="18" t="s">
        <v>56</v>
      </c>
      <c r="D4" s="14">
        <f>+-'Project Information'!E23</f>
        <v>-133484.37</v>
      </c>
    </row>
    <row r="5" spans="1:18" x14ac:dyDescent="0.25">
      <c r="P5" s="13" t="s">
        <v>72</v>
      </c>
    </row>
    <row r="6" spans="1:18" ht="30" customHeight="1" x14ac:dyDescent="0.25">
      <c r="B6" s="15" t="s">
        <v>0</v>
      </c>
      <c r="C6" s="15" t="s">
        <v>57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64</v>
      </c>
      <c r="K6" s="26" t="s">
        <v>75</v>
      </c>
      <c r="L6" s="29" t="s">
        <v>77</v>
      </c>
      <c r="M6" s="26" t="s">
        <v>94</v>
      </c>
      <c r="N6" s="25" t="s">
        <v>65</v>
      </c>
      <c r="O6" s="25" t="s">
        <v>66</v>
      </c>
      <c r="P6" s="25" t="s">
        <v>67</v>
      </c>
      <c r="Q6" s="25" t="s">
        <v>68</v>
      </c>
      <c r="R6" s="25" t="s">
        <v>69</v>
      </c>
    </row>
    <row r="7" spans="1:18" x14ac:dyDescent="0.25">
      <c r="B7" s="16">
        <v>6515</v>
      </c>
      <c r="C7" s="16" t="s">
        <v>71</v>
      </c>
      <c r="D7" s="25"/>
      <c r="E7" s="25"/>
      <c r="F7" s="25"/>
      <c r="G7" s="25"/>
      <c r="H7" s="25"/>
      <c r="I7" s="25"/>
      <c r="J7" s="25"/>
      <c r="K7" s="26"/>
      <c r="L7" s="29"/>
      <c r="M7" s="17"/>
      <c r="N7" s="17">
        <v>200000</v>
      </c>
      <c r="O7" s="17">
        <v>200000</v>
      </c>
      <c r="P7" s="17">
        <v>200000</v>
      </c>
      <c r="Q7" s="17">
        <v>200000</v>
      </c>
      <c r="R7" s="17">
        <v>200000</v>
      </c>
    </row>
    <row r="8" spans="1:18" x14ac:dyDescent="0.25">
      <c r="B8" s="16">
        <v>6515</v>
      </c>
      <c r="C8" s="16" t="s">
        <v>70</v>
      </c>
      <c r="D8" s="17">
        <v>202654.53</v>
      </c>
      <c r="E8" s="17">
        <v>200271.64</v>
      </c>
      <c r="F8" s="17">
        <v>241679.26</v>
      </c>
      <c r="G8" s="17">
        <v>216000</v>
      </c>
      <c r="H8" s="17">
        <v>210000</v>
      </c>
      <c r="I8" s="17">
        <v>216000</v>
      </c>
      <c r="J8" s="17">
        <v>216000</v>
      </c>
      <c r="K8" s="17">
        <v>234000</v>
      </c>
      <c r="L8" s="30">
        <f>+K8</f>
        <v>234000</v>
      </c>
      <c r="M8" s="17">
        <v>102000</v>
      </c>
      <c r="N8" s="17">
        <f>6000*36</f>
        <v>216000</v>
      </c>
      <c r="O8" s="17">
        <f>6000*36</f>
        <v>216000</v>
      </c>
      <c r="P8" s="17">
        <v>216000</v>
      </c>
      <c r="Q8" s="17">
        <v>216000</v>
      </c>
      <c r="R8" s="17">
        <v>216000</v>
      </c>
    </row>
    <row r="9" spans="1:18" x14ac:dyDescent="0.25">
      <c r="B9" s="16">
        <v>6515</v>
      </c>
      <c r="C9" s="16" t="s">
        <v>7</v>
      </c>
      <c r="D9" s="17">
        <v>-38873.479999999996</v>
      </c>
      <c r="E9" s="17">
        <v>-36812.69</v>
      </c>
      <c r="F9" s="17">
        <v>-43451.26</v>
      </c>
      <c r="G9" s="17">
        <v>-31297.930000000004</v>
      </c>
      <c r="H9" s="17">
        <v>-53267.01</v>
      </c>
      <c r="I9" s="17">
        <v>-44885.85</v>
      </c>
      <c r="J9" s="17">
        <v>-50705.53</v>
      </c>
      <c r="K9" s="17">
        <v>-25045.67</v>
      </c>
      <c r="L9" s="30">
        <v>-52900</v>
      </c>
      <c r="M9" s="17">
        <v>-1125.3399999999999</v>
      </c>
      <c r="N9" s="17">
        <v>-75000</v>
      </c>
      <c r="O9" s="17">
        <f>+N9*1.02</f>
        <v>-76500</v>
      </c>
      <c r="P9" s="17">
        <f>+O9*1.02</f>
        <v>-78030</v>
      </c>
      <c r="Q9" s="17">
        <f>+P9*1.02</f>
        <v>-79590.600000000006</v>
      </c>
      <c r="R9" s="17">
        <f>+Q9*1.02</f>
        <v>-81182.412000000011</v>
      </c>
    </row>
    <row r="10" spans="1:18" x14ac:dyDescent="0.25">
      <c r="B10" s="16">
        <v>6515</v>
      </c>
      <c r="C10" s="16" t="s">
        <v>8</v>
      </c>
      <c r="D10" s="17">
        <v>-29058.32</v>
      </c>
      <c r="E10" s="17">
        <v>-34699.67</v>
      </c>
      <c r="F10" s="17">
        <v>-48163.18</v>
      </c>
      <c r="G10" s="17">
        <v>-46742.09</v>
      </c>
      <c r="H10" s="17">
        <v>-39301.039999999994</v>
      </c>
      <c r="I10" s="17">
        <v>-50023.8</v>
      </c>
      <c r="J10" s="17">
        <v>-37630.57</v>
      </c>
      <c r="K10" s="17">
        <v>-60193</v>
      </c>
      <c r="L10" s="30">
        <v>-47402</v>
      </c>
      <c r="M10" s="17">
        <v>-5379.15</v>
      </c>
      <c r="N10" s="17">
        <v>-65000</v>
      </c>
      <c r="O10" s="17">
        <f>+N10*1.03</f>
        <v>-66950</v>
      </c>
      <c r="P10" s="17">
        <f>+O10*1.03</f>
        <v>-68958.5</v>
      </c>
      <c r="Q10" s="17">
        <f>+P10*1.03</f>
        <v>-71027.255000000005</v>
      </c>
      <c r="R10" s="17">
        <f>+Q10*1.03</f>
        <v>-73158.072650000002</v>
      </c>
    </row>
    <row r="11" spans="1:18" x14ac:dyDescent="0.25">
      <c r="B11" s="16">
        <v>6515</v>
      </c>
      <c r="C11" s="16" t="s">
        <v>9</v>
      </c>
      <c r="D11" s="17">
        <v>-101780.68</v>
      </c>
      <c r="E11" s="17">
        <v>-103532.3</v>
      </c>
      <c r="F11" s="17">
        <v>-136043.26</v>
      </c>
      <c r="G11" s="17">
        <v>-139459.42000000001</v>
      </c>
      <c r="H11" s="17">
        <v>-252445.58</v>
      </c>
      <c r="I11" s="17">
        <v>-176725.31</v>
      </c>
      <c r="J11" s="17">
        <v>-161042.1</v>
      </c>
      <c r="K11" s="17">
        <v>-26727.88</v>
      </c>
      <c r="L11" s="30">
        <v>-120000</v>
      </c>
      <c r="M11" s="17">
        <v>-850</v>
      </c>
      <c r="N11" s="17">
        <v>-240000</v>
      </c>
      <c r="O11" s="17">
        <f t="shared" ref="M11:R11" si="0">-200000-40000</f>
        <v>-240000</v>
      </c>
      <c r="P11" s="17">
        <f t="shared" si="0"/>
        <v>-240000</v>
      </c>
      <c r="Q11" s="17">
        <f t="shared" si="0"/>
        <v>-240000</v>
      </c>
      <c r="R11" s="17">
        <f t="shared" si="0"/>
        <v>-240000</v>
      </c>
    </row>
    <row r="12" spans="1:18" x14ac:dyDescent="0.25">
      <c r="B12" s="16">
        <v>6515</v>
      </c>
      <c r="C12" s="16" t="s">
        <v>10</v>
      </c>
      <c r="D12" s="17">
        <v>-1096.93</v>
      </c>
      <c r="E12" s="17">
        <v>-256.11</v>
      </c>
      <c r="F12" s="17">
        <v>-5962.5</v>
      </c>
      <c r="G12" s="17">
        <v>-15362.16</v>
      </c>
      <c r="H12" s="17">
        <v>-3264.99</v>
      </c>
      <c r="I12" s="17">
        <v>-326.01</v>
      </c>
      <c r="J12" s="17">
        <v>-117.04</v>
      </c>
      <c r="K12" s="17">
        <v>-815.23</v>
      </c>
      <c r="L12" s="30">
        <v>-400</v>
      </c>
      <c r="M12" s="17">
        <v>-12.39</v>
      </c>
      <c r="N12" s="17">
        <v>-700</v>
      </c>
      <c r="O12" s="17">
        <v>-700</v>
      </c>
      <c r="P12" s="17">
        <v>-700</v>
      </c>
      <c r="Q12" s="17">
        <v>-700</v>
      </c>
      <c r="R12" s="17">
        <v>-700</v>
      </c>
    </row>
    <row r="13" spans="1:18" x14ac:dyDescent="0.25">
      <c r="B13" s="16">
        <v>6515</v>
      </c>
      <c r="C13" s="16" t="s">
        <v>11</v>
      </c>
      <c r="D13" s="17">
        <v>-36806</v>
      </c>
      <c r="E13" s="17">
        <v>0</v>
      </c>
      <c r="F13" s="17">
        <v>-6427.04</v>
      </c>
      <c r="G13" s="17">
        <v>-96.34</v>
      </c>
      <c r="H13" s="17">
        <v>0</v>
      </c>
      <c r="I13" s="17">
        <v>-154</v>
      </c>
      <c r="J13" s="17">
        <v>-1547.93</v>
      </c>
      <c r="K13" s="17">
        <v>-303.77999999999997</v>
      </c>
      <c r="L13" s="30">
        <v>0</v>
      </c>
      <c r="M13" s="17">
        <v>0</v>
      </c>
      <c r="N13" s="17">
        <v>-2000</v>
      </c>
      <c r="O13" s="17">
        <v>-2000</v>
      </c>
      <c r="P13" s="17">
        <v>-2000</v>
      </c>
      <c r="Q13" s="17">
        <v>-2000</v>
      </c>
      <c r="R13" s="17">
        <v>-2000</v>
      </c>
    </row>
    <row r="14" spans="1:18" x14ac:dyDescent="0.25">
      <c r="B14" s="20">
        <v>6515</v>
      </c>
      <c r="C14" s="20" t="s">
        <v>12</v>
      </c>
      <c r="D14" s="21">
        <v>-8576.2999999999993</v>
      </c>
      <c r="E14" s="21">
        <v>-5204.4299999999994</v>
      </c>
      <c r="F14" s="21">
        <v>-5534.75</v>
      </c>
      <c r="G14" s="21">
        <v>-2907.96</v>
      </c>
      <c r="H14" s="21">
        <v>-7749.94</v>
      </c>
      <c r="I14" s="21">
        <v>-1666.35</v>
      </c>
      <c r="J14" s="21">
        <v>-9119.58</v>
      </c>
      <c r="K14" s="17">
        <v>0</v>
      </c>
      <c r="L14" s="30">
        <v>-2700</v>
      </c>
      <c r="M14" s="17">
        <v>0</v>
      </c>
      <c r="N14" s="17">
        <v>-8000</v>
      </c>
      <c r="O14" s="17">
        <v>-8000</v>
      </c>
      <c r="P14" s="17">
        <v>-8000</v>
      </c>
      <c r="Q14" s="17">
        <v>-8000</v>
      </c>
      <c r="R14" s="17">
        <v>-8000</v>
      </c>
    </row>
    <row r="15" spans="1:18" x14ac:dyDescent="0.25">
      <c r="B15" s="22"/>
      <c r="C15" s="23" t="s">
        <v>58</v>
      </c>
      <c r="D15" s="24">
        <f>SUM(D8:D14)</f>
        <v>-13537.180000000011</v>
      </c>
      <c r="E15" s="24">
        <f>SUM(E8:E14)</f>
        <v>19766.44000000001</v>
      </c>
      <c r="F15" s="24">
        <f t="shared" ref="F15:L15" si="1">SUM(F8:F14)</f>
        <v>-3902.7300000000023</v>
      </c>
      <c r="G15" s="24">
        <f t="shared" si="1"/>
        <v>-19865.900000000001</v>
      </c>
      <c r="H15" s="24">
        <f t="shared" si="1"/>
        <v>-146028.56</v>
      </c>
      <c r="I15" s="24">
        <f t="shared" si="1"/>
        <v>-57781.320000000007</v>
      </c>
      <c r="J15" s="24">
        <f t="shared" si="1"/>
        <v>-44162.750000000015</v>
      </c>
      <c r="K15" s="24">
        <f t="shared" si="1"/>
        <v>120914.44000000002</v>
      </c>
      <c r="L15" s="31">
        <f t="shared" si="1"/>
        <v>10598</v>
      </c>
      <c r="M15" s="24">
        <f t="shared" ref="M15:R15" si="2">SUM(M7:M14)</f>
        <v>94633.12000000001</v>
      </c>
      <c r="N15" s="24">
        <f t="shared" si="2"/>
        <v>25300</v>
      </c>
      <c r="O15" s="24">
        <f t="shared" si="2"/>
        <v>21850</v>
      </c>
      <c r="P15" s="24">
        <f t="shared" si="2"/>
        <v>18311.5</v>
      </c>
      <c r="Q15" s="24">
        <f t="shared" si="2"/>
        <v>14682.145000000019</v>
      </c>
      <c r="R15" s="24">
        <f t="shared" si="2"/>
        <v>10959.515350000001</v>
      </c>
    </row>
    <row r="16" spans="1:18" x14ac:dyDescent="0.25">
      <c r="B16" s="19"/>
      <c r="C16" s="19"/>
      <c r="D16" s="19"/>
      <c r="E16" s="19"/>
      <c r="F16" s="19"/>
      <c r="G16" s="19"/>
      <c r="H16" s="19"/>
      <c r="I16" s="19"/>
      <c r="J16" s="19"/>
    </row>
    <row r="17" spans="2:10" x14ac:dyDescent="0.25">
      <c r="B17" s="19"/>
      <c r="C17" s="19"/>
      <c r="D17" s="19"/>
      <c r="E17" s="19"/>
      <c r="F17" s="19"/>
      <c r="G17" s="19"/>
      <c r="H17" s="19"/>
      <c r="I17" s="19"/>
      <c r="J17" s="19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5" x14ac:dyDescent="0.25"/>
  <cols>
    <col min="3" max="3" width="41" customWidth="1"/>
    <col min="4" max="4" width="9.5703125" bestFit="1" customWidth="1"/>
    <col min="5" max="5" width="17.42578125" bestFit="1" customWidth="1"/>
    <col min="6" max="6" width="11" bestFit="1" customWidth="1"/>
    <col min="8" max="8" width="10" bestFit="1" customWidth="1"/>
    <col min="9" max="11" width="11" bestFit="1" customWidth="1"/>
    <col min="12" max="12" width="11" style="8" hidden="1" customWidth="1"/>
    <col min="13" max="23" width="0" style="8" hidden="1" customWidth="1"/>
    <col min="24" max="24" width="11.42578125" customWidth="1"/>
  </cols>
  <sheetData>
    <row r="1" spans="1:49" x14ac:dyDescent="0.25">
      <c r="L1" s="28">
        <v>41821</v>
      </c>
      <c r="M1" s="28">
        <v>41852</v>
      </c>
      <c r="N1" s="28">
        <v>41883</v>
      </c>
      <c r="O1" s="28">
        <v>41913</v>
      </c>
      <c r="P1" s="28">
        <v>41944</v>
      </c>
      <c r="Q1" s="28">
        <v>41974</v>
      </c>
      <c r="R1" s="28">
        <v>42005</v>
      </c>
      <c r="S1" s="28">
        <v>42036</v>
      </c>
      <c r="T1" s="28">
        <v>42064</v>
      </c>
      <c r="U1" s="28">
        <v>42095</v>
      </c>
      <c r="V1" s="28">
        <v>42125</v>
      </c>
      <c r="W1" s="28">
        <v>42156</v>
      </c>
      <c r="Y1" s="28">
        <v>42186</v>
      </c>
      <c r="Z1" s="28">
        <v>42217</v>
      </c>
      <c r="AA1" s="28">
        <v>42248</v>
      </c>
      <c r="AB1" s="28">
        <v>42278</v>
      </c>
      <c r="AC1" s="28">
        <v>42309</v>
      </c>
      <c r="AD1" s="28">
        <v>42339</v>
      </c>
      <c r="AE1" s="28">
        <v>42370</v>
      </c>
      <c r="AF1" s="28">
        <v>42401</v>
      </c>
      <c r="AG1" s="28">
        <v>42430</v>
      </c>
      <c r="AH1" s="28">
        <v>42461</v>
      </c>
      <c r="AI1" s="28">
        <v>42491</v>
      </c>
      <c r="AJ1" s="28">
        <v>42522</v>
      </c>
      <c r="AL1" s="28">
        <v>42552</v>
      </c>
      <c r="AM1" s="28">
        <v>42583</v>
      </c>
      <c r="AN1" s="28">
        <v>42614</v>
      </c>
      <c r="AO1" s="28">
        <v>42644</v>
      </c>
      <c r="AP1" s="28">
        <v>42675</v>
      </c>
      <c r="AQ1" s="28">
        <v>42705</v>
      </c>
      <c r="AR1" s="28">
        <v>42736</v>
      </c>
      <c r="AS1" s="28">
        <v>42767</v>
      </c>
      <c r="AT1" s="28">
        <v>42795</v>
      </c>
      <c r="AU1" s="28">
        <v>42826</v>
      </c>
      <c r="AV1" s="28">
        <v>42856</v>
      </c>
      <c r="AW1" s="28">
        <v>42887</v>
      </c>
    </row>
    <row r="2" spans="1:49" x14ac:dyDescent="0.25">
      <c r="B2" t="s">
        <v>53</v>
      </c>
      <c r="C2" t="s">
        <v>13</v>
      </c>
      <c r="D2" t="s">
        <v>49</v>
      </c>
      <c r="E2" t="s">
        <v>51</v>
      </c>
      <c r="F2" t="s">
        <v>50</v>
      </c>
      <c r="G2" t="s">
        <v>21</v>
      </c>
      <c r="H2" t="s">
        <v>20</v>
      </c>
      <c r="I2" t="s">
        <v>19</v>
      </c>
      <c r="J2" t="s">
        <v>22</v>
      </c>
      <c r="K2" t="s">
        <v>36</v>
      </c>
      <c r="L2" s="9" t="s">
        <v>23</v>
      </c>
      <c r="M2" s="9" t="s">
        <v>24</v>
      </c>
      <c r="N2" s="9" t="s">
        <v>25</v>
      </c>
      <c r="O2" s="9" t="s">
        <v>26</v>
      </c>
      <c r="P2" s="9" t="s">
        <v>27</v>
      </c>
      <c r="Q2" s="9" t="s">
        <v>28</v>
      </c>
      <c r="R2" s="9" t="s">
        <v>29</v>
      </c>
      <c r="S2" s="9" t="s">
        <v>30</v>
      </c>
      <c r="T2" s="9" t="s">
        <v>31</v>
      </c>
      <c r="U2" s="9" t="s">
        <v>32</v>
      </c>
      <c r="V2" s="9" t="s">
        <v>33</v>
      </c>
      <c r="W2" s="9" t="s">
        <v>34</v>
      </c>
      <c r="X2" t="s">
        <v>48</v>
      </c>
      <c r="Y2" s="27" t="s">
        <v>35</v>
      </c>
      <c r="Z2" s="27" t="s">
        <v>37</v>
      </c>
      <c r="AA2" s="27" t="s">
        <v>38</v>
      </c>
      <c r="AB2" s="27" t="s">
        <v>39</v>
      </c>
      <c r="AC2" s="27" t="s">
        <v>40</v>
      </c>
      <c r="AD2" s="27" t="s">
        <v>41</v>
      </c>
      <c r="AE2" s="27" t="s">
        <v>42</v>
      </c>
      <c r="AF2" s="27" t="s">
        <v>43</v>
      </c>
      <c r="AG2" s="27" t="s">
        <v>44</v>
      </c>
      <c r="AH2" s="27" t="s">
        <v>45</v>
      </c>
      <c r="AI2" s="27" t="s">
        <v>46</v>
      </c>
      <c r="AJ2" s="27" t="s">
        <v>47</v>
      </c>
      <c r="AK2" t="s">
        <v>81</v>
      </c>
      <c r="AL2" s="34" t="s">
        <v>82</v>
      </c>
      <c r="AM2" s="34" t="s">
        <v>83</v>
      </c>
      <c r="AN2" s="34" t="s">
        <v>84</v>
      </c>
      <c r="AO2" s="34" t="s">
        <v>85</v>
      </c>
      <c r="AP2" s="34" t="s">
        <v>86</v>
      </c>
      <c r="AQ2" s="34" t="s">
        <v>87</v>
      </c>
      <c r="AR2" s="34" t="s">
        <v>88</v>
      </c>
      <c r="AS2" s="34" t="s">
        <v>89</v>
      </c>
      <c r="AT2" s="34" t="s">
        <v>90</v>
      </c>
      <c r="AU2" s="34" t="s">
        <v>91</v>
      </c>
      <c r="AV2" s="34" t="s">
        <v>92</v>
      </c>
      <c r="AW2" s="34" t="s">
        <v>93</v>
      </c>
    </row>
    <row r="3" spans="1:49" x14ac:dyDescent="0.25">
      <c r="A3" t="s">
        <v>80</v>
      </c>
      <c r="B3">
        <v>11</v>
      </c>
      <c r="C3" s="2" t="s">
        <v>15</v>
      </c>
      <c r="D3" s="6">
        <v>13281.96</v>
      </c>
      <c r="E3" s="7">
        <f>+D3+F3</f>
        <v>0</v>
      </c>
      <c r="F3" s="3">
        <f>G3+H3+I3+J3+K3+X3+AK3</f>
        <v>-13281.96</v>
      </c>
      <c r="G3" s="3">
        <v>-525</v>
      </c>
      <c r="H3" s="3">
        <v>-6995.16</v>
      </c>
      <c r="I3" s="3">
        <v>-625</v>
      </c>
      <c r="J3" s="3">
        <v>-3475</v>
      </c>
      <c r="K3" s="4">
        <f>SUM(L3:W3)</f>
        <v>-1661.8</v>
      </c>
      <c r="L3" s="10">
        <v>-150</v>
      </c>
      <c r="M3" s="9"/>
      <c r="N3" s="9">
        <v>-75</v>
      </c>
      <c r="O3" s="9"/>
      <c r="P3" s="9">
        <v>-400</v>
      </c>
      <c r="Q3" s="9">
        <v>-1036.8</v>
      </c>
      <c r="R3" s="9"/>
      <c r="S3" s="9"/>
      <c r="T3" s="9"/>
      <c r="U3" s="9"/>
      <c r="V3" s="9"/>
      <c r="W3" s="9"/>
      <c r="X3" s="7">
        <f>SUM(Y3:AJ3)</f>
        <v>0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>
        <f>SUM(AL3:AW3)</f>
        <v>0</v>
      </c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</row>
    <row r="4" spans="1:49" x14ac:dyDescent="0.25">
      <c r="A4" t="s">
        <v>80</v>
      </c>
      <c r="B4">
        <v>13</v>
      </c>
      <c r="C4" s="33" t="s">
        <v>14</v>
      </c>
      <c r="D4" s="6">
        <v>75312.66</v>
      </c>
      <c r="E4" s="7">
        <f t="shared" ref="E4:E15" si="0">+D4+F4</f>
        <v>0</v>
      </c>
      <c r="F4" s="7">
        <f t="shared" ref="F4:F15" si="1">G4+H4+I4+J4+K4+X4+AK4</f>
        <v>-75312.66</v>
      </c>
      <c r="G4" s="3"/>
      <c r="H4" s="3"/>
      <c r="I4" s="3">
        <v>-52988.18</v>
      </c>
      <c r="J4" s="3">
        <v>-10864.17</v>
      </c>
      <c r="K4" s="4">
        <f t="shared" ref="K4:K15" si="2">SUM(L4:W4)</f>
        <v>-11235.31</v>
      </c>
      <c r="L4" s="10"/>
      <c r="M4" s="9">
        <v>-676.79</v>
      </c>
      <c r="N4" s="9">
        <v>-424.05</v>
      </c>
      <c r="O4" s="9">
        <v>-4184.24</v>
      </c>
      <c r="P4" s="9">
        <v>-375</v>
      </c>
      <c r="Q4" s="9">
        <v>-375</v>
      </c>
      <c r="R4" s="9"/>
      <c r="S4" s="9">
        <v>-300</v>
      </c>
      <c r="T4" s="9"/>
      <c r="U4" s="9"/>
      <c r="V4" s="9"/>
      <c r="W4" s="9">
        <v>-4900.2299999999996</v>
      </c>
      <c r="X4" s="7">
        <f t="shared" ref="X4:X15" si="3">SUM(Y4:AJ4)</f>
        <v>-225</v>
      </c>
      <c r="Y4" s="11"/>
      <c r="Z4" s="11">
        <v>-150</v>
      </c>
      <c r="AA4" s="11"/>
      <c r="AB4" s="11"/>
      <c r="AC4" s="11"/>
      <c r="AD4" s="11">
        <v>-75</v>
      </c>
      <c r="AE4" s="11"/>
      <c r="AF4" s="11"/>
      <c r="AG4" s="11"/>
      <c r="AH4" s="11"/>
      <c r="AI4" s="11"/>
      <c r="AJ4" s="11"/>
      <c r="AK4">
        <f t="shared" ref="AK4:AK15" si="4">SUM(AL4:AW4)</f>
        <v>0</v>
      </c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x14ac:dyDescent="0.25">
      <c r="A5" t="s">
        <v>80</v>
      </c>
      <c r="B5">
        <v>13</v>
      </c>
      <c r="C5" s="2" t="s">
        <v>16</v>
      </c>
      <c r="D5" s="6">
        <v>12358.43</v>
      </c>
      <c r="E5" s="7">
        <f t="shared" si="0"/>
        <v>0</v>
      </c>
      <c r="F5" s="7">
        <f t="shared" si="1"/>
        <v>-12358.43</v>
      </c>
      <c r="G5" s="3"/>
      <c r="H5" s="3"/>
      <c r="I5" s="3">
        <v>-7609.13</v>
      </c>
      <c r="J5" s="3">
        <v>-365.88</v>
      </c>
      <c r="K5" s="4">
        <f t="shared" si="2"/>
        <v>-4383.42</v>
      </c>
      <c r="L5" s="10">
        <v>-262.5</v>
      </c>
      <c r="M5" s="9"/>
      <c r="N5" s="9"/>
      <c r="O5" s="9">
        <v>-1873.32</v>
      </c>
      <c r="P5" s="9" t="s">
        <v>63</v>
      </c>
      <c r="Q5" s="9">
        <v>-2247.6</v>
      </c>
      <c r="R5" s="9"/>
      <c r="S5" s="9"/>
      <c r="T5" s="9"/>
      <c r="U5" s="9"/>
      <c r="V5" s="9"/>
      <c r="W5" s="9"/>
      <c r="X5" s="7">
        <f t="shared" si="3"/>
        <v>0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>
        <f t="shared" si="4"/>
        <v>0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</row>
    <row r="6" spans="1:49" x14ac:dyDescent="0.25">
      <c r="A6" t="s">
        <v>78</v>
      </c>
      <c r="B6">
        <v>14</v>
      </c>
      <c r="C6" s="2" t="s">
        <v>17</v>
      </c>
      <c r="D6" s="6">
        <v>50000</v>
      </c>
      <c r="E6" s="7">
        <f t="shared" si="0"/>
        <v>26592.82</v>
      </c>
      <c r="F6" s="7">
        <f t="shared" si="1"/>
        <v>-23407.18</v>
      </c>
      <c r="G6" s="3"/>
      <c r="H6" s="3"/>
      <c r="I6" s="3"/>
      <c r="J6" s="3">
        <v>-7050</v>
      </c>
      <c r="K6" s="4">
        <f t="shared" si="2"/>
        <v>-14430.650000000001</v>
      </c>
      <c r="L6" s="10">
        <v>-187.5</v>
      </c>
      <c r="M6" s="9"/>
      <c r="N6" s="9">
        <v>-525</v>
      </c>
      <c r="O6" s="9">
        <v>-8025.31</v>
      </c>
      <c r="P6" s="9">
        <v>-3616.02</v>
      </c>
      <c r="Q6" s="9">
        <v>-251.82</v>
      </c>
      <c r="R6" s="9"/>
      <c r="S6" s="9">
        <v>-75</v>
      </c>
      <c r="T6" s="9">
        <v>-825</v>
      </c>
      <c r="U6" s="9"/>
      <c r="V6" s="9">
        <v>-550</v>
      </c>
      <c r="W6" s="9">
        <v>-375</v>
      </c>
      <c r="X6" s="7">
        <f t="shared" si="3"/>
        <v>-1926.53</v>
      </c>
      <c r="Y6" s="11"/>
      <c r="Z6" s="11">
        <v>-175</v>
      </c>
      <c r="AA6" s="11"/>
      <c r="AB6" s="11">
        <v>-535.76</v>
      </c>
      <c r="AC6" s="11">
        <v>-940.77</v>
      </c>
      <c r="AD6" s="11">
        <v>-237.5</v>
      </c>
      <c r="AE6" s="11"/>
      <c r="AF6" s="11"/>
      <c r="AG6" s="11"/>
      <c r="AH6" s="11">
        <v>-37.5</v>
      </c>
      <c r="AI6" s="11"/>
      <c r="AJ6" s="11"/>
      <c r="AK6">
        <f t="shared" si="4"/>
        <v>0</v>
      </c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49" x14ac:dyDescent="0.25">
      <c r="A7" t="s">
        <v>80</v>
      </c>
      <c r="B7">
        <v>14</v>
      </c>
      <c r="C7" s="33" t="s">
        <v>79</v>
      </c>
      <c r="D7" s="6">
        <v>14403.69</v>
      </c>
      <c r="E7" s="7">
        <f t="shared" si="0"/>
        <v>0</v>
      </c>
      <c r="F7" s="7">
        <f t="shared" si="1"/>
        <v>-14403.69</v>
      </c>
      <c r="G7" s="3"/>
      <c r="H7" s="3"/>
      <c r="I7" s="3"/>
      <c r="J7" s="3">
        <v>-3442.95</v>
      </c>
      <c r="K7" s="4">
        <f t="shared" si="2"/>
        <v>-5797.25</v>
      </c>
      <c r="L7" s="10"/>
      <c r="M7" s="9"/>
      <c r="N7" s="9">
        <v>-2912.72</v>
      </c>
      <c r="O7" s="9">
        <v>-1937.06</v>
      </c>
      <c r="P7" s="9">
        <v>-647.47</v>
      </c>
      <c r="Q7" s="9">
        <v>-150</v>
      </c>
      <c r="R7" s="9"/>
      <c r="S7" s="9"/>
      <c r="T7" s="9"/>
      <c r="U7" s="9"/>
      <c r="V7" s="9">
        <v>-150</v>
      </c>
      <c r="W7" s="9"/>
      <c r="X7" s="7">
        <f t="shared" si="3"/>
        <v>-5163.49</v>
      </c>
      <c r="Y7" s="11">
        <v>-150</v>
      </c>
      <c r="Z7" s="11"/>
      <c r="AA7" s="11"/>
      <c r="AB7" s="11"/>
      <c r="AC7" s="11"/>
      <c r="AD7" s="11"/>
      <c r="AE7" s="11"/>
      <c r="AF7" s="11">
        <v>-3835.48</v>
      </c>
      <c r="AG7" s="11">
        <v>-878.01</v>
      </c>
      <c r="AH7" s="11"/>
      <c r="AI7" s="11">
        <v>-300</v>
      </c>
      <c r="AJ7" s="11"/>
      <c r="AK7">
        <f t="shared" si="4"/>
        <v>0</v>
      </c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x14ac:dyDescent="0.25">
      <c r="A8" t="s">
        <v>80</v>
      </c>
      <c r="B8">
        <v>15</v>
      </c>
      <c r="C8" s="2" t="s">
        <v>18</v>
      </c>
      <c r="D8" s="6">
        <v>0</v>
      </c>
      <c r="E8" s="7">
        <f t="shared" si="0"/>
        <v>0</v>
      </c>
      <c r="F8" s="7">
        <f t="shared" si="1"/>
        <v>0</v>
      </c>
      <c r="K8" s="4">
        <f t="shared" si="2"/>
        <v>0</v>
      </c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>
        <f t="shared" si="3"/>
        <v>0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>
        <f t="shared" si="4"/>
        <v>0</v>
      </c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49" x14ac:dyDescent="0.25">
      <c r="A9" t="s">
        <v>73</v>
      </c>
      <c r="B9">
        <v>15</v>
      </c>
      <c r="C9" s="33" t="s">
        <v>60</v>
      </c>
      <c r="D9" s="6">
        <v>50000</v>
      </c>
      <c r="E9" s="7">
        <f t="shared" si="0"/>
        <v>37216.75</v>
      </c>
      <c r="F9" s="7">
        <f t="shared" si="1"/>
        <v>-12783.25</v>
      </c>
      <c r="K9" s="7">
        <f t="shared" si="2"/>
        <v>-6217.91</v>
      </c>
      <c r="L9" s="10"/>
      <c r="M9" s="9"/>
      <c r="N9" s="9"/>
      <c r="O9" s="9"/>
      <c r="P9" s="9"/>
      <c r="Q9" s="9"/>
      <c r="R9" s="9"/>
      <c r="S9" s="9"/>
      <c r="T9" s="9">
        <v>-3952.88</v>
      </c>
      <c r="U9" s="9"/>
      <c r="V9" s="9">
        <v>-1325</v>
      </c>
      <c r="W9" s="9">
        <v>-940.03</v>
      </c>
      <c r="X9" s="7">
        <f t="shared" si="3"/>
        <v>-6565.34</v>
      </c>
      <c r="Y9" s="11"/>
      <c r="Z9" s="11">
        <v>-75</v>
      </c>
      <c r="AA9" s="11">
        <v>-1263.17</v>
      </c>
      <c r="AB9" s="11">
        <v>-2400</v>
      </c>
      <c r="AC9" s="11"/>
      <c r="AD9" s="11">
        <v>-150</v>
      </c>
      <c r="AE9" s="11">
        <v>-812.98</v>
      </c>
      <c r="AF9" s="11">
        <v>-1414.19</v>
      </c>
      <c r="AG9" s="11"/>
      <c r="AH9" s="11">
        <v>-412.5</v>
      </c>
      <c r="AI9" s="11">
        <v>-37.5</v>
      </c>
      <c r="AJ9" s="11"/>
      <c r="AK9">
        <f t="shared" si="4"/>
        <v>0</v>
      </c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1:49" x14ac:dyDescent="0.25">
      <c r="A10" t="s">
        <v>73</v>
      </c>
      <c r="B10">
        <v>15</v>
      </c>
      <c r="C10" s="2" t="s">
        <v>62</v>
      </c>
      <c r="D10" s="6">
        <v>50000</v>
      </c>
      <c r="E10" s="7">
        <f t="shared" si="0"/>
        <v>39674.800000000003</v>
      </c>
      <c r="F10" s="7">
        <f t="shared" si="1"/>
        <v>-10325.199999999999</v>
      </c>
      <c r="K10" s="7">
        <f t="shared" si="2"/>
        <v>-10325.199999999999</v>
      </c>
      <c r="L10" s="10"/>
      <c r="M10" s="9"/>
      <c r="N10" s="9"/>
      <c r="O10" s="9">
        <v>-510.7</v>
      </c>
      <c r="P10" s="9"/>
      <c r="Q10" s="9">
        <v>-2649.49</v>
      </c>
      <c r="R10" s="9">
        <v>-3916.95</v>
      </c>
      <c r="S10" s="9">
        <v>-3248.06</v>
      </c>
      <c r="T10" s="9"/>
      <c r="U10" s="9"/>
      <c r="V10" s="9"/>
      <c r="W10" s="9"/>
      <c r="X10" s="7">
        <f t="shared" si="3"/>
        <v>0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>
        <f t="shared" si="4"/>
        <v>0</v>
      </c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1:49" x14ac:dyDescent="0.25">
      <c r="A11" t="s">
        <v>80</v>
      </c>
      <c r="B11">
        <v>15</v>
      </c>
      <c r="C11" s="33" t="s">
        <v>61</v>
      </c>
      <c r="D11" s="6">
        <v>50000</v>
      </c>
      <c r="E11" s="7"/>
      <c r="F11" s="7">
        <f t="shared" si="1"/>
        <v>-100</v>
      </c>
      <c r="K11" s="7">
        <f t="shared" si="2"/>
        <v>0</v>
      </c>
      <c r="L11" s="1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7">
        <f t="shared" si="3"/>
        <v>-100</v>
      </c>
      <c r="Y11" s="11"/>
      <c r="Z11" s="11">
        <v>-100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>
        <f t="shared" si="4"/>
        <v>0</v>
      </c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</row>
    <row r="12" spans="1:49" x14ac:dyDescent="0.25">
      <c r="A12" t="s">
        <v>78</v>
      </c>
      <c r="B12">
        <v>15</v>
      </c>
      <c r="C12" s="32" t="s">
        <v>74</v>
      </c>
      <c r="D12" s="6">
        <v>24405.08</v>
      </c>
      <c r="E12" s="7">
        <f t="shared" si="0"/>
        <v>0</v>
      </c>
      <c r="F12" s="7">
        <f t="shared" si="1"/>
        <v>-24405.08</v>
      </c>
      <c r="K12" s="7">
        <f>SUM(L12:W12)</f>
        <v>-11589.45</v>
      </c>
      <c r="L12" s="10"/>
      <c r="M12" s="9"/>
      <c r="N12" s="9">
        <v>-37.5</v>
      </c>
      <c r="O12" s="9"/>
      <c r="P12" s="9"/>
      <c r="Q12" s="9">
        <v>-8489.4500000000007</v>
      </c>
      <c r="R12" s="9"/>
      <c r="S12" s="9">
        <v>-975</v>
      </c>
      <c r="T12" s="9">
        <v>-1050</v>
      </c>
      <c r="U12" s="9"/>
      <c r="V12" s="9">
        <v>-487.5</v>
      </c>
      <c r="W12" s="9">
        <v>-550</v>
      </c>
      <c r="X12" s="7">
        <f>SUM(Y12:AJ12)</f>
        <v>-12815.630000000001</v>
      </c>
      <c r="Y12" s="11"/>
      <c r="Z12" s="11">
        <v>-2927.02</v>
      </c>
      <c r="AA12" s="11"/>
      <c r="AB12" s="11"/>
      <c r="AC12" s="11"/>
      <c r="AD12" s="11">
        <v>-1700</v>
      </c>
      <c r="AE12" s="11">
        <v>-391.75</v>
      </c>
      <c r="AF12" s="11">
        <v>-650</v>
      </c>
      <c r="AG12" s="11"/>
      <c r="AH12" s="11">
        <v>-1645.72</v>
      </c>
      <c r="AI12" s="11">
        <v>-1727.7</v>
      </c>
      <c r="AJ12" s="11">
        <v>-3773.44</v>
      </c>
      <c r="AK12">
        <f t="shared" si="4"/>
        <v>0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</row>
    <row r="13" spans="1:49" x14ac:dyDescent="0.25">
      <c r="B13">
        <v>17</v>
      </c>
      <c r="C13" s="1" t="s">
        <v>52</v>
      </c>
      <c r="D13" s="6">
        <v>10000</v>
      </c>
      <c r="E13" s="7">
        <f t="shared" si="0"/>
        <v>10000</v>
      </c>
      <c r="F13" s="7">
        <f t="shared" si="1"/>
        <v>0</v>
      </c>
      <c r="K13" s="7">
        <f t="shared" si="2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7">
        <f t="shared" si="3"/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>
        <f t="shared" si="4"/>
        <v>0</v>
      </c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</row>
    <row r="14" spans="1:49" x14ac:dyDescent="0.25">
      <c r="B14">
        <v>17</v>
      </c>
      <c r="C14" s="5" t="s">
        <v>52</v>
      </c>
      <c r="D14" s="6">
        <v>10000</v>
      </c>
      <c r="E14" s="7">
        <f t="shared" si="0"/>
        <v>10000</v>
      </c>
      <c r="F14" s="7">
        <f t="shared" si="1"/>
        <v>0</v>
      </c>
      <c r="K14" s="7">
        <f t="shared" si="2"/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7">
        <f t="shared" si="3"/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>
        <f t="shared" si="4"/>
        <v>0</v>
      </c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</row>
    <row r="15" spans="1:49" x14ac:dyDescent="0.25">
      <c r="B15">
        <v>17</v>
      </c>
      <c r="C15" s="5" t="s">
        <v>52</v>
      </c>
      <c r="D15" s="6">
        <v>10000</v>
      </c>
      <c r="E15" s="7">
        <f t="shared" si="0"/>
        <v>10000</v>
      </c>
      <c r="F15" s="7">
        <f t="shared" si="1"/>
        <v>0</v>
      </c>
      <c r="K15" s="7">
        <f t="shared" si="2"/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7">
        <f t="shared" si="3"/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>
        <f t="shared" si="4"/>
        <v>0</v>
      </c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</row>
    <row r="23" spans="5:5" x14ac:dyDescent="0.25">
      <c r="E23" s="12">
        <f>SUM(E3:E22)</f>
        <v>133484.37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c246ee03-080f-45a4-927d-779cdf8174ad" xsi:nil="true"/>
    <Committee xmlns="c246ee03-080f-45a4-927d-779cdf8174ad" xsi:nil="true"/>
    <PublishingExpirationDate xmlns="http://schemas.microsoft.com/sharepoint/v3" xsi:nil="true"/>
    <Abstract xmlns="c246ee03-080f-45a4-927d-779cdf8174ad" xsi:nil="true"/>
    <PublishingStartDate xmlns="http://schemas.microsoft.com/sharepoint/v3" xsi:nil="true"/>
    <DocumentKeywords xmlns="c246ee03-080f-45a4-927d-779cdf8174ad" xsi:nil="true"/>
    <DocumentNotes xmlns="c246ee03-080f-45a4-927d-779cdf8174ad" xsi:nil="true"/>
    <DatePosted xmlns="c246ee03-080f-45a4-927d-779cdf8174ad" xsi:nil="true"/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285EDC39A0948BFA0351374156B50" ma:contentTypeVersion="8" ma:contentTypeDescription="Create a new document." ma:contentTypeScope="" ma:versionID="a6410b7633535f29ec9bae67f31347ba">
  <xsd:schema xmlns:xsd="http://www.w3.org/2001/XMLSchema" xmlns:xs="http://www.w3.org/2001/XMLSchema" xmlns:p="http://schemas.microsoft.com/office/2006/metadata/properties" xmlns:ns1="http://schemas.microsoft.com/sharepoint/v3" xmlns:ns2="c246ee03-080f-45a4-927d-779cdf8174ad" xmlns:ns3="http://schemas.microsoft.com/sharepoint/v3/fields" targetNamespace="http://schemas.microsoft.com/office/2006/metadata/properties" ma:root="true" ma:fieldsID="dd5e729fc193b9a459ffd6e942eff2ce" ns1:_="" ns2:_="" ns3:_="">
    <xsd:import namespace="http://schemas.microsoft.com/sharepoint/v3"/>
    <xsd:import namespace="c246ee03-080f-45a4-927d-779cdf8174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bstract" minOccurs="0"/>
                <xsd:element ref="ns2:DatePosted" minOccurs="0"/>
                <xsd:element ref="ns2:DocumentKeywords" minOccurs="0"/>
                <xsd:element ref="ns2:DocumentNotes" minOccurs="0"/>
                <xsd:element ref="ns2:DocumentCategory" minOccurs="0"/>
                <xsd:element ref="ns2:Committee" minOccurs="0"/>
                <xsd:element ref="ns3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ee03-080f-45a4-927d-779cdf8174ad" elementFormDefault="qualified">
    <xsd:import namespace="http://schemas.microsoft.com/office/2006/documentManagement/types"/>
    <xsd:import namespace="http://schemas.microsoft.com/office/infopath/2007/PartnerControls"/>
    <xsd:element name="Abstract" ma:index="10" nillable="true" ma:displayName="Abstract" ma:internalName="Abstract">
      <xsd:simpleType>
        <xsd:restriction base="dms:Text"/>
      </xsd:simpleType>
    </xsd:element>
    <xsd:element name="DatePosted" ma:index="11" nillable="true" ma:displayName="DatePosted" ma:internalName="DatePosted">
      <xsd:simpleType>
        <xsd:restriction base="dms:DateTime"/>
      </xsd:simpleType>
    </xsd:element>
    <xsd:element name="DocumentKeywords" ma:index="12" nillable="true" ma:displayName="DocumentKeywords" ma:internalName="DocumentKeywords">
      <xsd:simpleType>
        <xsd:restriction base="dms:Text"/>
      </xsd:simpleType>
    </xsd:element>
    <xsd:element name="DocumentNotes" ma:index="13" nillable="true" ma:displayName="DocumentNotes" ma:internalName="DocumentNotes">
      <xsd:simpleType>
        <xsd:restriction base="dms:Note">
          <xsd:maxLength value="255"/>
        </xsd:restriction>
      </xsd:simpleType>
    </xsd:element>
    <xsd:element name="DocumentCategory" ma:index="14" nillable="true" ma:displayName="DocumentCategory" ma:internalName="DocumentCategory">
      <xsd:simpleType>
        <xsd:restriction base="dms:Text"/>
      </xsd:simpleType>
    </xsd:element>
    <xsd:element name="Committee" ma:index="15" nillable="true" ma:displayName="Committee" ma:internalName="Committe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6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5F88CF-31F7-4464-990D-DC182E67B34E}"/>
</file>

<file path=customXml/itemProps2.xml><?xml version="1.0" encoding="utf-8"?>
<ds:datastoreItem xmlns:ds="http://schemas.openxmlformats.org/officeDocument/2006/customXml" ds:itemID="{8F528F40-A2F1-4183-A463-F856B57F1099}"/>
</file>

<file path=customXml/itemProps3.xml><?xml version="1.0" encoding="utf-8"?>
<ds:datastoreItem xmlns:ds="http://schemas.openxmlformats.org/officeDocument/2006/customXml" ds:itemID="{54985C30-FACD-4DC3-9968-D2148CA54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Informaton</vt:lpstr>
      <vt:lpstr>Project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Platte, Keith</dc:creator>
  <cp:lastModifiedBy>Platte, Keith</cp:lastModifiedBy>
  <dcterms:created xsi:type="dcterms:W3CDTF">2015-02-23T20:40:21Z</dcterms:created>
  <dcterms:modified xsi:type="dcterms:W3CDTF">2016-10-29T18:57:45Z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0x010100144285EDC39A0948BFA0351374156B50</vt:lpwstr>
  </property>
</Properties>
</file>